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Смета 12 гр. по ФЕР" sheetId="5" r:id="rId1"/>
    <sheet name="Акт КС-2 8 граф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8 граф'!$35:$35</definedName>
    <definedName name="_xlnm.Print_Titles" localSheetId="0">'Смета 12 гр. по ФЕР'!$20:$20</definedName>
    <definedName name="_xlnm.Print_Area" localSheetId="1">'Акт КС-2 8 граф'!$A$1:$H$335</definedName>
    <definedName name="_xlnm.Print_Area" localSheetId="0">'Смета 12 гр. по ФЕР'!$A$1:$L$299</definedName>
  </definedNames>
  <calcPr calcId="145621"/>
</workbook>
</file>

<file path=xl/calcChain.xml><?xml version="1.0" encoding="utf-8"?>
<calcChain xmlns="http://schemas.openxmlformats.org/spreadsheetml/2006/main">
  <c r="B4" i="5" l="1"/>
  <c r="A1" i="7"/>
  <c r="G330" i="6"/>
  <c r="G325" i="6"/>
  <c r="C330" i="6"/>
  <c r="C325" i="6"/>
  <c r="G321" i="6"/>
  <c r="C321" i="6"/>
  <c r="G320" i="6"/>
  <c r="C320" i="6"/>
  <c r="G319" i="6"/>
  <c r="C319" i="6"/>
  <c r="C318" i="6"/>
  <c r="AG317" i="6"/>
  <c r="C317" i="6"/>
  <c r="D309" i="6"/>
  <c r="D308" i="6"/>
  <c r="D307" i="6"/>
  <c r="D306" i="6"/>
  <c r="AB305" i="6"/>
  <c r="AA305" i="6"/>
  <c r="Z305" i="6"/>
  <c r="Y305" i="6"/>
  <c r="X305" i="6"/>
  <c r="W305" i="6"/>
  <c r="V305" i="6"/>
  <c r="U305" i="6"/>
  <c r="T305" i="6"/>
  <c r="H305" i="6"/>
  <c r="G305" i="6"/>
  <c r="F305" i="6"/>
  <c r="E305" i="6"/>
  <c r="C305" i="6"/>
  <c r="D305" i="6"/>
  <c r="B305" i="6"/>
  <c r="D299" i="6"/>
  <c r="D298" i="6"/>
  <c r="D297" i="6"/>
  <c r="D296" i="6"/>
  <c r="AB295" i="6"/>
  <c r="AA295" i="6"/>
  <c r="Z295" i="6"/>
  <c r="Y295" i="6"/>
  <c r="X295" i="6"/>
  <c r="W295" i="6"/>
  <c r="V295" i="6"/>
  <c r="U295" i="6"/>
  <c r="T295" i="6"/>
  <c r="H295" i="6"/>
  <c r="G295" i="6"/>
  <c r="F295" i="6"/>
  <c r="E295" i="6"/>
  <c r="C295" i="6"/>
  <c r="D295" i="6"/>
  <c r="B295" i="6"/>
  <c r="D289" i="6"/>
  <c r="D288" i="6"/>
  <c r="D287" i="6"/>
  <c r="D286" i="6"/>
  <c r="AB285" i="6"/>
  <c r="AA285" i="6"/>
  <c r="Z285" i="6"/>
  <c r="Y285" i="6"/>
  <c r="X285" i="6"/>
  <c r="W285" i="6"/>
  <c r="V285" i="6"/>
  <c r="U285" i="6"/>
  <c r="T285" i="6"/>
  <c r="H285" i="6"/>
  <c r="G285" i="6"/>
  <c r="F285" i="6"/>
  <c r="E285" i="6"/>
  <c r="C285" i="6"/>
  <c r="D285" i="6"/>
  <c r="B285" i="6"/>
  <c r="D278" i="6"/>
  <c r="D277" i="6"/>
  <c r="D276" i="6"/>
  <c r="D275" i="6"/>
  <c r="AB274" i="6"/>
  <c r="AA274" i="6"/>
  <c r="Z274" i="6"/>
  <c r="Y274" i="6"/>
  <c r="X274" i="6"/>
  <c r="W274" i="6"/>
  <c r="V274" i="6"/>
  <c r="U274" i="6"/>
  <c r="T274" i="6"/>
  <c r="H274" i="6"/>
  <c r="G274" i="6"/>
  <c r="F274" i="6"/>
  <c r="E274" i="6"/>
  <c r="C274" i="6"/>
  <c r="D274" i="6"/>
  <c r="B274" i="6"/>
  <c r="D273" i="6"/>
  <c r="AB272" i="6"/>
  <c r="AA272" i="6"/>
  <c r="Z272" i="6"/>
  <c r="Y272" i="6"/>
  <c r="X272" i="6"/>
  <c r="W272" i="6"/>
  <c r="V272" i="6"/>
  <c r="U272" i="6"/>
  <c r="T272" i="6"/>
  <c r="H272" i="6"/>
  <c r="G272" i="6"/>
  <c r="F272" i="6"/>
  <c r="E272" i="6"/>
  <c r="C272" i="6"/>
  <c r="D272" i="6"/>
  <c r="B272" i="6"/>
  <c r="D266" i="6"/>
  <c r="D265" i="6"/>
  <c r="D264" i="6"/>
  <c r="D263" i="6"/>
  <c r="AB262" i="6"/>
  <c r="AA262" i="6"/>
  <c r="Z262" i="6"/>
  <c r="Y262" i="6"/>
  <c r="X262" i="6"/>
  <c r="W262" i="6"/>
  <c r="V262" i="6"/>
  <c r="U262" i="6"/>
  <c r="T262" i="6"/>
  <c r="H317" i="6" s="1"/>
  <c r="H262" i="6"/>
  <c r="G262" i="6"/>
  <c r="F262" i="6"/>
  <c r="E262" i="6"/>
  <c r="C262" i="6"/>
  <c r="D262" i="6"/>
  <c r="B262" i="6"/>
  <c r="A261" i="6"/>
  <c r="D259" i="6"/>
  <c r="D258" i="6"/>
  <c r="D257" i="6"/>
  <c r="D256" i="6"/>
  <c r="AB255" i="6"/>
  <c r="AA255" i="6"/>
  <c r="Z255" i="6"/>
  <c r="Y255" i="6"/>
  <c r="X255" i="6"/>
  <c r="W255" i="6"/>
  <c r="V255" i="6"/>
  <c r="U255" i="6"/>
  <c r="T255" i="6"/>
  <c r="H255" i="6"/>
  <c r="G255" i="6"/>
  <c r="F255" i="6"/>
  <c r="E255" i="6"/>
  <c r="C255" i="6"/>
  <c r="D255" i="6"/>
  <c r="B255" i="6"/>
  <c r="D249" i="6"/>
  <c r="D248" i="6"/>
  <c r="D247" i="6"/>
  <c r="D246" i="6"/>
  <c r="C245" i="6"/>
  <c r="AB244" i="6"/>
  <c r="AA244" i="6"/>
  <c r="Z244" i="6"/>
  <c r="Y244" i="6"/>
  <c r="X244" i="6"/>
  <c r="W244" i="6"/>
  <c r="V244" i="6"/>
  <c r="U244" i="6"/>
  <c r="T244" i="6"/>
  <c r="H244" i="6"/>
  <c r="G244" i="6"/>
  <c r="F244" i="6"/>
  <c r="E244" i="6"/>
  <c r="C244" i="6"/>
  <c r="D244" i="6"/>
  <c r="B244" i="6"/>
  <c r="D243" i="6"/>
  <c r="AB242" i="6"/>
  <c r="AA242" i="6"/>
  <c r="Z242" i="6"/>
  <c r="Y242" i="6"/>
  <c r="X242" i="6"/>
  <c r="W242" i="6"/>
  <c r="V242" i="6"/>
  <c r="U242" i="6"/>
  <c r="T242" i="6"/>
  <c r="H242" i="6"/>
  <c r="G242" i="6"/>
  <c r="F242" i="6"/>
  <c r="E242" i="6"/>
  <c r="C242" i="6"/>
  <c r="D242" i="6"/>
  <c r="B242" i="6"/>
  <c r="D236" i="6"/>
  <c r="D235" i="6"/>
  <c r="D234" i="6"/>
  <c r="D233" i="6"/>
  <c r="C232" i="6"/>
  <c r="AB231" i="6"/>
  <c r="AA231" i="6"/>
  <c r="Z231" i="6"/>
  <c r="Y231" i="6"/>
  <c r="X231" i="6"/>
  <c r="W231" i="6"/>
  <c r="V231" i="6"/>
  <c r="U231" i="6"/>
  <c r="T231" i="6"/>
  <c r="H231" i="6"/>
  <c r="G231" i="6"/>
  <c r="F231" i="6"/>
  <c r="E231" i="6"/>
  <c r="C231" i="6"/>
  <c r="D231" i="6"/>
  <c r="B231" i="6"/>
  <c r="D230" i="6"/>
  <c r="AB229" i="6"/>
  <c r="AA229" i="6"/>
  <c r="Z229" i="6"/>
  <c r="Y229" i="6"/>
  <c r="X229" i="6"/>
  <c r="W229" i="6"/>
  <c r="V229" i="6"/>
  <c r="U229" i="6"/>
  <c r="T229" i="6"/>
  <c r="H229" i="6"/>
  <c r="G229" i="6"/>
  <c r="F229" i="6"/>
  <c r="E229" i="6"/>
  <c r="C229" i="6"/>
  <c r="D229" i="6"/>
  <c r="B229" i="6"/>
  <c r="D228" i="6"/>
  <c r="AB227" i="6"/>
  <c r="AA227" i="6"/>
  <c r="Z227" i="6"/>
  <c r="Y227" i="6"/>
  <c r="X227" i="6"/>
  <c r="W227" i="6"/>
  <c r="V227" i="6"/>
  <c r="U227" i="6"/>
  <c r="T227" i="6"/>
  <c r="H227" i="6"/>
  <c r="G227" i="6"/>
  <c r="F227" i="6"/>
  <c r="E227" i="6"/>
  <c r="C227" i="6"/>
  <c r="D227" i="6"/>
  <c r="B227" i="6"/>
  <c r="D221" i="6"/>
  <c r="D220" i="6"/>
  <c r="D219" i="6"/>
  <c r="D218" i="6"/>
  <c r="C217" i="6"/>
  <c r="AB216" i="6"/>
  <c r="AA216" i="6"/>
  <c r="Z216" i="6"/>
  <c r="Y216" i="6"/>
  <c r="X216" i="6"/>
  <c r="W216" i="6"/>
  <c r="V216" i="6"/>
  <c r="U216" i="6"/>
  <c r="T216" i="6"/>
  <c r="H216" i="6"/>
  <c r="G216" i="6"/>
  <c r="F216" i="6"/>
  <c r="E216" i="6"/>
  <c r="C216" i="6"/>
  <c r="D216" i="6"/>
  <c r="B216" i="6"/>
  <c r="D215" i="6"/>
  <c r="AB214" i="6"/>
  <c r="AA214" i="6"/>
  <c r="Z214" i="6"/>
  <c r="Y214" i="6"/>
  <c r="X214" i="6"/>
  <c r="W214" i="6"/>
  <c r="V214" i="6"/>
  <c r="U214" i="6"/>
  <c r="T214" i="6"/>
  <c r="H214" i="6"/>
  <c r="G214" i="6"/>
  <c r="F214" i="6"/>
  <c r="E214" i="6"/>
  <c r="C214" i="6"/>
  <c r="D214" i="6"/>
  <c r="B214" i="6"/>
  <c r="D213" i="6"/>
  <c r="AB212" i="6"/>
  <c r="AA212" i="6"/>
  <c r="Z212" i="6"/>
  <c r="Y212" i="6"/>
  <c r="X212" i="6"/>
  <c r="W212" i="6"/>
  <c r="V212" i="6"/>
  <c r="U212" i="6"/>
  <c r="T212" i="6"/>
  <c r="H212" i="6"/>
  <c r="G212" i="6"/>
  <c r="F212" i="6"/>
  <c r="E212" i="6"/>
  <c r="C212" i="6"/>
  <c r="D212" i="6"/>
  <c r="B212" i="6"/>
  <c r="D206" i="6"/>
  <c r="D205" i="6"/>
  <c r="D204" i="6"/>
  <c r="D203" i="6"/>
  <c r="C202" i="6"/>
  <c r="AB201" i="6"/>
  <c r="AA201" i="6"/>
  <c r="Z201" i="6"/>
  <c r="Y201" i="6"/>
  <c r="X201" i="6"/>
  <c r="W201" i="6"/>
  <c r="V201" i="6"/>
  <c r="U201" i="6"/>
  <c r="T201" i="6"/>
  <c r="H201" i="6"/>
  <c r="G201" i="6"/>
  <c r="F201" i="6"/>
  <c r="E201" i="6"/>
  <c r="C201" i="6"/>
  <c r="D201" i="6"/>
  <c r="B201" i="6"/>
  <c r="D200" i="6"/>
  <c r="AB199" i="6"/>
  <c r="AA199" i="6"/>
  <c r="Z199" i="6"/>
  <c r="Y199" i="6"/>
  <c r="X199" i="6"/>
  <c r="W199" i="6"/>
  <c r="V199" i="6"/>
  <c r="U199" i="6"/>
  <c r="T199" i="6"/>
  <c r="H199" i="6"/>
  <c r="G199" i="6"/>
  <c r="F199" i="6"/>
  <c r="E199" i="6"/>
  <c r="C199" i="6"/>
  <c r="D199" i="6"/>
  <c r="B199" i="6"/>
  <c r="D198" i="6"/>
  <c r="AB197" i="6"/>
  <c r="AA197" i="6"/>
  <c r="Z197" i="6"/>
  <c r="Y197" i="6"/>
  <c r="X197" i="6"/>
  <c r="W197" i="6"/>
  <c r="V197" i="6"/>
  <c r="U197" i="6"/>
  <c r="T197" i="6"/>
  <c r="H197" i="6"/>
  <c r="G197" i="6"/>
  <c r="F197" i="6"/>
  <c r="E197" i="6"/>
  <c r="C197" i="6"/>
  <c r="D197" i="6"/>
  <c r="B197" i="6"/>
  <c r="D191" i="6"/>
  <c r="D190" i="6"/>
  <c r="D189" i="6"/>
  <c r="D188" i="6"/>
  <c r="C187" i="6"/>
  <c r="AB186" i="6"/>
  <c r="AA186" i="6"/>
  <c r="Z186" i="6"/>
  <c r="Y186" i="6"/>
  <c r="X186" i="6"/>
  <c r="W186" i="6"/>
  <c r="V186" i="6"/>
  <c r="U186" i="6"/>
  <c r="T186" i="6"/>
  <c r="H186" i="6"/>
  <c r="G186" i="6"/>
  <c r="F186" i="6"/>
  <c r="E186" i="6"/>
  <c r="C186" i="6"/>
  <c r="D186" i="6"/>
  <c r="B186" i="6"/>
  <c r="D185" i="6"/>
  <c r="AB184" i="6"/>
  <c r="AA184" i="6"/>
  <c r="Z184" i="6"/>
  <c r="Y184" i="6"/>
  <c r="X184" i="6"/>
  <c r="W184" i="6"/>
  <c r="V184" i="6"/>
  <c r="U184" i="6"/>
  <c r="T184" i="6"/>
  <c r="H184" i="6"/>
  <c r="G184" i="6"/>
  <c r="F184" i="6"/>
  <c r="E184" i="6"/>
  <c r="C184" i="6"/>
  <c r="D184" i="6"/>
  <c r="B184" i="6"/>
  <c r="D183" i="6"/>
  <c r="AB182" i="6"/>
  <c r="AA182" i="6"/>
  <c r="Z182" i="6"/>
  <c r="Y182" i="6"/>
  <c r="X182" i="6"/>
  <c r="W182" i="6"/>
  <c r="V182" i="6"/>
  <c r="U182" i="6"/>
  <c r="T182" i="6"/>
  <c r="H182" i="6"/>
  <c r="G182" i="6"/>
  <c r="F182" i="6"/>
  <c r="E182" i="6"/>
  <c r="C182" i="6"/>
  <c r="D182" i="6"/>
  <c r="B182" i="6"/>
  <c r="D176" i="6"/>
  <c r="D175" i="6"/>
  <c r="D174" i="6"/>
  <c r="D173" i="6"/>
  <c r="C172" i="6"/>
  <c r="AB171" i="6"/>
  <c r="AA171" i="6"/>
  <c r="Z171" i="6"/>
  <c r="Y171" i="6"/>
  <c r="X171" i="6"/>
  <c r="W171" i="6"/>
  <c r="V171" i="6"/>
  <c r="U171" i="6"/>
  <c r="T171" i="6"/>
  <c r="H171" i="6"/>
  <c r="G171" i="6"/>
  <c r="F171" i="6"/>
  <c r="E171" i="6"/>
  <c r="C171" i="6"/>
  <c r="D171" i="6"/>
  <c r="B171" i="6"/>
  <c r="D170" i="6"/>
  <c r="AB169" i="6"/>
  <c r="AA169" i="6"/>
  <c r="Z169" i="6"/>
  <c r="Y169" i="6"/>
  <c r="X169" i="6"/>
  <c r="W169" i="6"/>
  <c r="V169" i="6"/>
  <c r="U169" i="6"/>
  <c r="T169" i="6"/>
  <c r="H169" i="6"/>
  <c r="G169" i="6"/>
  <c r="F169" i="6"/>
  <c r="E169" i="6"/>
  <c r="D169" i="6"/>
  <c r="B169" i="6"/>
  <c r="D168" i="6"/>
  <c r="D167" i="6"/>
  <c r="D166" i="6"/>
  <c r="D165" i="6"/>
  <c r="C164" i="6"/>
  <c r="AB163" i="6"/>
  <c r="AA163" i="6"/>
  <c r="Z163" i="6"/>
  <c r="Y163" i="6"/>
  <c r="X163" i="6"/>
  <c r="W163" i="6"/>
  <c r="V163" i="6"/>
  <c r="U163" i="6"/>
  <c r="T163" i="6"/>
  <c r="H163" i="6"/>
  <c r="G163" i="6"/>
  <c r="F163" i="6"/>
  <c r="E163" i="6"/>
  <c r="C163" i="6"/>
  <c r="D163" i="6"/>
  <c r="B163" i="6"/>
  <c r="D162" i="6"/>
  <c r="AB161" i="6"/>
  <c r="AA161" i="6"/>
  <c r="Z161" i="6"/>
  <c r="Y161" i="6"/>
  <c r="X161" i="6"/>
  <c r="W161" i="6"/>
  <c r="V161" i="6"/>
  <c r="U161" i="6"/>
  <c r="T161" i="6"/>
  <c r="H161" i="6"/>
  <c r="G161" i="6"/>
  <c r="F161" i="6"/>
  <c r="E161" i="6"/>
  <c r="C161" i="6"/>
  <c r="D161" i="6"/>
  <c r="B161" i="6"/>
  <c r="D160" i="6"/>
  <c r="AB159" i="6"/>
  <c r="AA159" i="6"/>
  <c r="Z159" i="6"/>
  <c r="Y159" i="6"/>
  <c r="X159" i="6"/>
  <c r="W159" i="6"/>
  <c r="V159" i="6"/>
  <c r="U159" i="6"/>
  <c r="T159" i="6"/>
  <c r="H159" i="6"/>
  <c r="G159" i="6"/>
  <c r="F159" i="6"/>
  <c r="E159" i="6"/>
  <c r="C159" i="6"/>
  <c r="D159" i="6"/>
  <c r="B159" i="6"/>
  <c r="D153" i="6"/>
  <c r="D152" i="6"/>
  <c r="D151" i="6"/>
  <c r="D150" i="6"/>
  <c r="AB149" i="6"/>
  <c r="AA149" i="6"/>
  <c r="Z149" i="6"/>
  <c r="Y149" i="6"/>
  <c r="X149" i="6"/>
  <c r="W149" i="6"/>
  <c r="V149" i="6"/>
  <c r="U149" i="6"/>
  <c r="T149" i="6"/>
  <c r="H149" i="6"/>
  <c r="G149" i="6"/>
  <c r="F149" i="6"/>
  <c r="E149" i="6"/>
  <c r="C149" i="6"/>
  <c r="D149" i="6"/>
  <c r="B149" i="6"/>
  <c r="D148" i="6"/>
  <c r="AB147" i="6"/>
  <c r="AA147" i="6"/>
  <c r="Z147" i="6"/>
  <c r="Y147" i="6"/>
  <c r="X147" i="6"/>
  <c r="W147" i="6"/>
  <c r="V147" i="6"/>
  <c r="U147" i="6"/>
  <c r="T147" i="6"/>
  <c r="H147" i="6"/>
  <c r="G147" i="6"/>
  <c r="F147" i="6"/>
  <c r="E147" i="6"/>
  <c r="C147" i="6"/>
  <c r="D147" i="6"/>
  <c r="B147" i="6"/>
  <c r="D141" i="6"/>
  <c r="D140" i="6"/>
  <c r="D139" i="6"/>
  <c r="D138" i="6"/>
  <c r="AB137" i="6"/>
  <c r="AA137" i="6"/>
  <c r="Z137" i="6"/>
  <c r="Y137" i="6"/>
  <c r="X137" i="6"/>
  <c r="W137" i="6"/>
  <c r="V137" i="6"/>
  <c r="U137" i="6"/>
  <c r="T137" i="6"/>
  <c r="H137" i="6"/>
  <c r="G137" i="6"/>
  <c r="F137" i="6"/>
  <c r="E137" i="6"/>
  <c r="C137" i="6"/>
  <c r="D137" i="6"/>
  <c r="B137" i="6"/>
  <c r="D136" i="6"/>
  <c r="AB135" i="6"/>
  <c r="AA135" i="6"/>
  <c r="Z135" i="6"/>
  <c r="Y135" i="6"/>
  <c r="X135" i="6"/>
  <c r="W135" i="6"/>
  <c r="V135" i="6"/>
  <c r="U135" i="6"/>
  <c r="T135" i="6"/>
  <c r="H135" i="6"/>
  <c r="G135" i="6"/>
  <c r="F135" i="6"/>
  <c r="E135" i="6"/>
  <c r="C135" i="6"/>
  <c r="D135" i="6"/>
  <c r="B135" i="6"/>
  <c r="D134" i="6"/>
  <c r="D133" i="6"/>
  <c r="D132" i="6"/>
  <c r="D131" i="6"/>
  <c r="AB130" i="6"/>
  <c r="AA130" i="6"/>
  <c r="Z130" i="6"/>
  <c r="Y130" i="6"/>
  <c r="X130" i="6"/>
  <c r="W130" i="6"/>
  <c r="V130" i="6"/>
  <c r="U130" i="6"/>
  <c r="T130" i="6"/>
  <c r="H130" i="6"/>
  <c r="G130" i="6"/>
  <c r="F130" i="6"/>
  <c r="E130" i="6"/>
  <c r="C130" i="6"/>
  <c r="D130" i="6"/>
  <c r="B130" i="6"/>
  <c r="D129" i="6"/>
  <c r="AB128" i="6"/>
  <c r="AA128" i="6"/>
  <c r="Z128" i="6"/>
  <c r="Y128" i="6"/>
  <c r="X128" i="6"/>
  <c r="W128" i="6"/>
  <c r="V128" i="6"/>
  <c r="U128" i="6"/>
  <c r="T128" i="6"/>
  <c r="H128" i="6"/>
  <c r="G128" i="6"/>
  <c r="F128" i="6"/>
  <c r="E128" i="6"/>
  <c r="C128" i="6"/>
  <c r="D128" i="6"/>
  <c r="B128" i="6"/>
  <c r="D127" i="6"/>
  <c r="D126" i="6"/>
  <c r="D125" i="6"/>
  <c r="D124" i="6"/>
  <c r="AB123" i="6"/>
  <c r="AA123" i="6"/>
  <c r="Z123" i="6"/>
  <c r="Y123" i="6"/>
  <c r="X123" i="6"/>
  <c r="W123" i="6"/>
  <c r="V123" i="6"/>
  <c r="U123" i="6"/>
  <c r="T123" i="6"/>
  <c r="H123" i="6"/>
  <c r="G123" i="6"/>
  <c r="F123" i="6"/>
  <c r="E123" i="6"/>
  <c r="C123" i="6"/>
  <c r="D123" i="6"/>
  <c r="B123" i="6"/>
  <c r="D122" i="6"/>
  <c r="AB121" i="6"/>
  <c r="AA121" i="6"/>
  <c r="Z121" i="6"/>
  <c r="Y121" i="6"/>
  <c r="X121" i="6"/>
  <c r="W121" i="6"/>
  <c r="V121" i="6"/>
  <c r="U121" i="6"/>
  <c r="T121" i="6"/>
  <c r="H121" i="6"/>
  <c r="G121" i="6"/>
  <c r="F121" i="6"/>
  <c r="E121" i="6"/>
  <c r="C121" i="6"/>
  <c r="D121" i="6"/>
  <c r="B121" i="6"/>
  <c r="D120" i="6"/>
  <c r="D119" i="6"/>
  <c r="D118" i="6"/>
  <c r="D117" i="6"/>
  <c r="C116" i="6"/>
  <c r="AB115" i="6"/>
  <c r="AA115" i="6"/>
  <c r="Z115" i="6"/>
  <c r="Y115" i="6"/>
  <c r="X115" i="6"/>
  <c r="W115" i="6"/>
  <c r="V115" i="6"/>
  <c r="U115" i="6"/>
  <c r="T115" i="6"/>
  <c r="H115" i="6"/>
  <c r="G115" i="6"/>
  <c r="F115" i="6"/>
  <c r="E115" i="6"/>
  <c r="C115" i="6"/>
  <c r="D115" i="6"/>
  <c r="B115" i="6"/>
  <c r="D114" i="6"/>
  <c r="AB113" i="6"/>
  <c r="AA113" i="6"/>
  <c r="Z113" i="6"/>
  <c r="Y113" i="6"/>
  <c r="X113" i="6"/>
  <c r="W113" i="6"/>
  <c r="V113" i="6"/>
  <c r="U113" i="6"/>
  <c r="T113" i="6"/>
  <c r="H113" i="6"/>
  <c r="G113" i="6"/>
  <c r="F113" i="6"/>
  <c r="E113" i="6"/>
  <c r="C113" i="6"/>
  <c r="D113" i="6"/>
  <c r="B113" i="6"/>
  <c r="D112" i="6"/>
  <c r="D111" i="6"/>
  <c r="D110" i="6"/>
  <c r="D109" i="6"/>
  <c r="C108" i="6"/>
  <c r="AB107" i="6"/>
  <c r="AA107" i="6"/>
  <c r="Z107" i="6"/>
  <c r="Y107" i="6"/>
  <c r="X107" i="6"/>
  <c r="W107" i="6"/>
  <c r="V107" i="6"/>
  <c r="U107" i="6"/>
  <c r="T107" i="6"/>
  <c r="H107" i="6"/>
  <c r="G107" i="6"/>
  <c r="F107" i="6"/>
  <c r="E107" i="6"/>
  <c r="C107" i="6"/>
  <c r="D107" i="6"/>
  <c r="B107" i="6"/>
  <c r="D106" i="6"/>
  <c r="AB105" i="6"/>
  <c r="AA105" i="6"/>
  <c r="Z105" i="6"/>
  <c r="Y105" i="6"/>
  <c r="X105" i="6"/>
  <c r="W105" i="6"/>
  <c r="V105" i="6"/>
  <c r="U105" i="6"/>
  <c r="T105" i="6"/>
  <c r="H105" i="6"/>
  <c r="G105" i="6"/>
  <c r="F105" i="6"/>
  <c r="E105" i="6"/>
  <c r="C105" i="6"/>
  <c r="D105" i="6"/>
  <c r="B105" i="6"/>
  <c r="D104" i="6"/>
  <c r="D103" i="6"/>
  <c r="D102" i="6"/>
  <c r="D101" i="6"/>
  <c r="C100" i="6"/>
  <c r="AB99" i="6"/>
  <c r="AA99" i="6"/>
  <c r="Z99" i="6"/>
  <c r="Y99" i="6"/>
  <c r="X99" i="6"/>
  <c r="W99" i="6"/>
  <c r="V99" i="6"/>
  <c r="U99" i="6"/>
  <c r="T99" i="6"/>
  <c r="H99" i="6"/>
  <c r="G99" i="6"/>
  <c r="F99" i="6"/>
  <c r="E99" i="6"/>
  <c r="C99" i="6"/>
  <c r="D99" i="6"/>
  <c r="B99" i="6"/>
  <c r="D98" i="6"/>
  <c r="AB97" i="6"/>
  <c r="AA97" i="6"/>
  <c r="Z97" i="6"/>
  <c r="Y97" i="6"/>
  <c r="X97" i="6"/>
  <c r="W97" i="6"/>
  <c r="V97" i="6"/>
  <c r="U97" i="6"/>
  <c r="T97" i="6"/>
  <c r="H97" i="6"/>
  <c r="G97" i="6"/>
  <c r="F97" i="6"/>
  <c r="E97" i="6"/>
  <c r="C97" i="6"/>
  <c r="D97" i="6"/>
  <c r="B97" i="6"/>
  <c r="D96" i="6"/>
  <c r="D95" i="6"/>
  <c r="D94" i="6"/>
  <c r="D93" i="6"/>
  <c r="C92" i="6"/>
  <c r="AB91" i="6"/>
  <c r="AA91" i="6"/>
  <c r="Z91" i="6"/>
  <c r="Y91" i="6"/>
  <c r="X91" i="6"/>
  <c r="W91" i="6"/>
  <c r="V91" i="6"/>
  <c r="U91" i="6"/>
  <c r="T91" i="6"/>
  <c r="H91" i="6"/>
  <c r="G91" i="6"/>
  <c r="F91" i="6"/>
  <c r="E91" i="6"/>
  <c r="C91" i="6"/>
  <c r="D91" i="6"/>
  <c r="B91" i="6"/>
  <c r="D90" i="6"/>
  <c r="AB89" i="6"/>
  <c r="AA89" i="6"/>
  <c r="Z89" i="6"/>
  <c r="Y89" i="6"/>
  <c r="X89" i="6"/>
  <c r="W89" i="6"/>
  <c r="V89" i="6"/>
  <c r="U89" i="6"/>
  <c r="T89" i="6"/>
  <c r="H89" i="6"/>
  <c r="G89" i="6"/>
  <c r="F89" i="6"/>
  <c r="E89" i="6"/>
  <c r="C89" i="6"/>
  <c r="D89" i="6"/>
  <c r="B89" i="6"/>
  <c r="D88" i="6"/>
  <c r="D87" i="6"/>
  <c r="D86" i="6"/>
  <c r="D85" i="6"/>
  <c r="C84" i="6"/>
  <c r="AB83" i="6"/>
  <c r="AA83" i="6"/>
  <c r="Z83" i="6"/>
  <c r="Y83" i="6"/>
  <c r="X83" i="6"/>
  <c r="W83" i="6"/>
  <c r="V83" i="6"/>
  <c r="U83" i="6"/>
  <c r="T83" i="6"/>
  <c r="H83" i="6"/>
  <c r="G83" i="6"/>
  <c r="F83" i="6"/>
  <c r="E83" i="6"/>
  <c r="C83" i="6"/>
  <c r="D83" i="6"/>
  <c r="B83" i="6"/>
  <c r="D82" i="6"/>
  <c r="AB81" i="6"/>
  <c r="AA81" i="6"/>
  <c r="Z81" i="6"/>
  <c r="Y81" i="6"/>
  <c r="X81" i="6"/>
  <c r="W81" i="6"/>
  <c r="V81" i="6"/>
  <c r="U81" i="6"/>
  <c r="T81" i="6"/>
  <c r="H81" i="6"/>
  <c r="G81" i="6"/>
  <c r="F81" i="6"/>
  <c r="E81" i="6"/>
  <c r="C81" i="6"/>
  <c r="D81" i="6"/>
  <c r="B81" i="6"/>
  <c r="D80" i="6"/>
  <c r="AB79" i="6"/>
  <c r="AA79" i="6"/>
  <c r="Z79" i="6"/>
  <c r="Y79" i="6"/>
  <c r="X79" i="6"/>
  <c r="W79" i="6"/>
  <c r="V79" i="6"/>
  <c r="U79" i="6"/>
  <c r="T79" i="6"/>
  <c r="H79" i="6"/>
  <c r="G79" i="6"/>
  <c r="F79" i="6"/>
  <c r="E79" i="6"/>
  <c r="D79" i="6"/>
  <c r="B79" i="6"/>
  <c r="D78" i="6"/>
  <c r="AB77" i="6"/>
  <c r="AA77" i="6"/>
  <c r="Z77" i="6"/>
  <c r="Y77" i="6"/>
  <c r="X77" i="6"/>
  <c r="W77" i="6"/>
  <c r="V77" i="6"/>
  <c r="U77" i="6"/>
  <c r="T77" i="6"/>
  <c r="H77" i="6"/>
  <c r="G77" i="6"/>
  <c r="F77" i="6"/>
  <c r="E77" i="6"/>
  <c r="C77" i="6"/>
  <c r="D77" i="6"/>
  <c r="B77" i="6"/>
  <c r="D76" i="6"/>
  <c r="AB75" i="6"/>
  <c r="AA75" i="6"/>
  <c r="Z75" i="6"/>
  <c r="Y75" i="6"/>
  <c r="X75" i="6"/>
  <c r="W75" i="6"/>
  <c r="V75" i="6"/>
  <c r="U75" i="6"/>
  <c r="T75" i="6"/>
  <c r="H75" i="6"/>
  <c r="G75" i="6"/>
  <c r="F75" i="6"/>
  <c r="E75" i="6"/>
  <c r="C75" i="6"/>
  <c r="D75" i="6"/>
  <c r="B75" i="6"/>
  <c r="D69" i="6"/>
  <c r="D68" i="6"/>
  <c r="D67" i="6"/>
  <c r="D66" i="6"/>
  <c r="C65" i="6"/>
  <c r="AB64" i="6"/>
  <c r="AA64" i="6"/>
  <c r="Z64" i="6"/>
  <c r="Y64" i="6"/>
  <c r="X64" i="6"/>
  <c r="W64" i="6"/>
  <c r="V64" i="6"/>
  <c r="U64" i="6"/>
  <c r="T64" i="6"/>
  <c r="H64" i="6"/>
  <c r="G64" i="6"/>
  <c r="F64" i="6"/>
  <c r="E64" i="6"/>
  <c r="C64" i="6"/>
  <c r="D64" i="6"/>
  <c r="B64" i="6"/>
  <c r="D63" i="6"/>
  <c r="AB62" i="6"/>
  <c r="AA62" i="6"/>
  <c r="Z62" i="6"/>
  <c r="Y62" i="6"/>
  <c r="X62" i="6"/>
  <c r="W62" i="6"/>
  <c r="V62" i="6"/>
  <c r="U62" i="6"/>
  <c r="T62" i="6"/>
  <c r="H62" i="6"/>
  <c r="G62" i="6"/>
  <c r="F62" i="6"/>
  <c r="E62" i="6"/>
  <c r="D62" i="6"/>
  <c r="B62" i="6"/>
  <c r="D61" i="6"/>
  <c r="AB60" i="6"/>
  <c r="AA60" i="6"/>
  <c r="Z60" i="6"/>
  <c r="Y60" i="6"/>
  <c r="X60" i="6"/>
  <c r="W60" i="6"/>
  <c r="V60" i="6"/>
  <c r="U60" i="6"/>
  <c r="T60" i="6"/>
  <c r="H60" i="6"/>
  <c r="G60" i="6"/>
  <c r="F60" i="6"/>
  <c r="E60" i="6"/>
  <c r="D60" i="6"/>
  <c r="B60" i="6"/>
  <c r="D59" i="6"/>
  <c r="D58" i="6"/>
  <c r="D57" i="6"/>
  <c r="D56" i="6"/>
  <c r="AB55" i="6"/>
  <c r="AA55" i="6"/>
  <c r="Z55" i="6"/>
  <c r="Y55" i="6"/>
  <c r="X55" i="6"/>
  <c r="W55" i="6"/>
  <c r="V55" i="6"/>
  <c r="U55" i="6"/>
  <c r="T55" i="6"/>
  <c r="H55" i="6"/>
  <c r="G55" i="6"/>
  <c r="F55" i="6"/>
  <c r="E55" i="6"/>
  <c r="C55" i="6"/>
  <c r="D55" i="6"/>
  <c r="B55" i="6"/>
  <c r="D54" i="6"/>
  <c r="AB53" i="6"/>
  <c r="AA53" i="6"/>
  <c r="Z53" i="6"/>
  <c r="Y53" i="6"/>
  <c r="X53" i="6"/>
  <c r="W53" i="6"/>
  <c r="V53" i="6"/>
  <c r="U53" i="6"/>
  <c r="T53" i="6"/>
  <c r="H53" i="6"/>
  <c r="G53" i="6"/>
  <c r="F53" i="6"/>
  <c r="E53" i="6"/>
  <c r="C53" i="6"/>
  <c r="D53" i="6"/>
  <c r="B53" i="6"/>
  <c r="D52" i="6"/>
  <c r="AB51" i="6"/>
  <c r="AA51" i="6"/>
  <c r="Z51" i="6"/>
  <c r="Y51" i="6"/>
  <c r="X51" i="6"/>
  <c r="W51" i="6"/>
  <c r="V51" i="6"/>
  <c r="U51" i="6"/>
  <c r="T51" i="6"/>
  <c r="H51" i="6"/>
  <c r="G51" i="6"/>
  <c r="F51" i="6"/>
  <c r="E51" i="6"/>
  <c r="C51" i="6"/>
  <c r="D51" i="6"/>
  <c r="B51" i="6"/>
  <c r="D50" i="6"/>
  <c r="D49" i="6"/>
  <c r="D48" i="6"/>
  <c r="D47" i="6"/>
  <c r="AB46" i="6"/>
  <c r="AA46" i="6"/>
  <c r="Z46" i="6"/>
  <c r="Y46" i="6"/>
  <c r="X46" i="6"/>
  <c r="W46" i="6"/>
  <c r="V46" i="6"/>
  <c r="U46" i="6"/>
  <c r="T46" i="6"/>
  <c r="H46" i="6"/>
  <c r="G46" i="6"/>
  <c r="F46" i="6"/>
  <c r="E46" i="6"/>
  <c r="C46" i="6"/>
  <c r="D46" i="6"/>
  <c r="B46" i="6"/>
  <c r="D45" i="6"/>
  <c r="AB44" i="6"/>
  <c r="AA44" i="6"/>
  <c r="Z44" i="6"/>
  <c r="Y44" i="6"/>
  <c r="X44" i="6"/>
  <c r="W44" i="6"/>
  <c r="V44" i="6"/>
  <c r="U44" i="6"/>
  <c r="T44" i="6"/>
  <c r="H44" i="6"/>
  <c r="G44" i="6"/>
  <c r="F44" i="6"/>
  <c r="E44" i="6"/>
  <c r="C44" i="6"/>
  <c r="D44" i="6"/>
  <c r="B44" i="6"/>
  <c r="D43" i="6"/>
  <c r="D42" i="6"/>
  <c r="D41" i="6"/>
  <c r="D40" i="6"/>
  <c r="C39" i="6"/>
  <c r="AB38" i="6"/>
  <c r="AA38" i="6"/>
  <c r="Z38" i="6"/>
  <c r="Y38" i="6"/>
  <c r="X38" i="6"/>
  <c r="W38" i="6"/>
  <c r="V38" i="6"/>
  <c r="U38" i="6"/>
  <c r="T38" i="6"/>
  <c r="H38" i="6"/>
  <c r="G38" i="6"/>
  <c r="F38" i="6"/>
  <c r="E38" i="6"/>
  <c r="C38" i="6"/>
  <c r="D38" i="6"/>
  <c r="B38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F293" i="5"/>
  <c r="AD8" i="5"/>
  <c r="J297" i="5"/>
  <c r="C297" i="5"/>
  <c r="J296" i="5"/>
  <c r="C296" i="5"/>
  <c r="I16" i="5"/>
  <c r="I15" i="5"/>
  <c r="G15" i="5" s="1"/>
  <c r="I14" i="5"/>
  <c r="I13" i="5"/>
  <c r="I12" i="5"/>
  <c r="A295" i="5"/>
  <c r="A293" i="5"/>
  <c r="L291" i="5"/>
  <c r="Q291" i="5" s="1"/>
  <c r="Z291" i="5"/>
  <c r="Y291" i="5"/>
  <c r="X291" i="5"/>
  <c r="L290" i="5"/>
  <c r="G290" i="5"/>
  <c r="E290" i="5"/>
  <c r="J289" i="5"/>
  <c r="F289" i="5"/>
  <c r="E289" i="5"/>
  <c r="J288" i="5"/>
  <c r="F288" i="5"/>
  <c r="E288" i="5"/>
  <c r="K287" i="5"/>
  <c r="J287" i="5"/>
  <c r="H287" i="5"/>
  <c r="R287" i="5" s="1"/>
  <c r="G287" i="5"/>
  <c r="F287" i="5"/>
  <c r="K286" i="5"/>
  <c r="J286" i="5"/>
  <c r="H286" i="5"/>
  <c r="G286" i="5"/>
  <c r="F286" i="5"/>
  <c r="K285" i="5"/>
  <c r="J285" i="5"/>
  <c r="H285" i="5"/>
  <c r="R285" i="5" s="1"/>
  <c r="G285" i="5"/>
  <c r="F285" i="5"/>
  <c r="V284" i="5"/>
  <c r="K289" i="5" s="1"/>
  <c r="T284" i="5"/>
  <c r="K288" i="5" s="1"/>
  <c r="U284" i="5"/>
  <c r="H289" i="5" s="1"/>
  <c r="S284" i="5"/>
  <c r="H288" i="5" s="1"/>
  <c r="F284" i="5"/>
  <c r="E284" i="5"/>
  <c r="D284" i="5"/>
  <c r="I284" i="5"/>
  <c r="C284" i="5"/>
  <c r="B284" i="5"/>
  <c r="A284" i="5"/>
  <c r="L283" i="5"/>
  <c r="Q283" i="5" s="1"/>
  <c r="Z283" i="5"/>
  <c r="Y283" i="5"/>
  <c r="X283" i="5"/>
  <c r="L282" i="5"/>
  <c r="G282" i="5"/>
  <c r="E282" i="5"/>
  <c r="J281" i="5"/>
  <c r="F281" i="5"/>
  <c r="E281" i="5"/>
  <c r="J280" i="5"/>
  <c r="F280" i="5"/>
  <c r="E280" i="5"/>
  <c r="K279" i="5"/>
  <c r="J279" i="5"/>
  <c r="H279" i="5"/>
  <c r="G279" i="5"/>
  <c r="F279" i="5"/>
  <c r="K278" i="5"/>
  <c r="J278" i="5"/>
  <c r="H278" i="5"/>
  <c r="R278" i="5" s="1"/>
  <c r="G278" i="5"/>
  <c r="F278" i="5"/>
  <c r="K277" i="5"/>
  <c r="J277" i="5"/>
  <c r="H277" i="5"/>
  <c r="G277" i="5"/>
  <c r="F277" i="5"/>
  <c r="K276" i="5"/>
  <c r="J276" i="5"/>
  <c r="H276" i="5"/>
  <c r="R276" i="5" s="1"/>
  <c r="G276" i="5"/>
  <c r="F276" i="5"/>
  <c r="V275" i="5"/>
  <c r="K281" i="5" s="1"/>
  <c r="T275" i="5"/>
  <c r="K280" i="5" s="1"/>
  <c r="U275" i="5"/>
  <c r="H281" i="5" s="1"/>
  <c r="S275" i="5"/>
  <c r="H280" i="5" s="1"/>
  <c r="F275" i="5"/>
  <c r="E275" i="5"/>
  <c r="D275" i="5"/>
  <c r="I275" i="5"/>
  <c r="C275" i="5"/>
  <c r="B275" i="5"/>
  <c r="A275" i="5"/>
  <c r="L274" i="5"/>
  <c r="Q274" i="5" s="1"/>
  <c r="Z274" i="5"/>
  <c r="Y274" i="5"/>
  <c r="X274" i="5"/>
  <c r="L273" i="5"/>
  <c r="G273" i="5"/>
  <c r="E273" i="5"/>
  <c r="J272" i="5"/>
  <c r="F272" i="5"/>
  <c r="E272" i="5"/>
  <c r="J271" i="5"/>
  <c r="F271" i="5"/>
  <c r="E271" i="5"/>
  <c r="K270" i="5"/>
  <c r="J270" i="5"/>
  <c r="H270" i="5"/>
  <c r="G270" i="5"/>
  <c r="F270" i="5"/>
  <c r="K269" i="5"/>
  <c r="J269" i="5"/>
  <c r="H269" i="5"/>
  <c r="R269" i="5" s="1"/>
  <c r="G269" i="5"/>
  <c r="F269" i="5"/>
  <c r="K268" i="5"/>
  <c r="J268" i="5"/>
  <c r="H268" i="5"/>
  <c r="G268" i="5"/>
  <c r="F268" i="5"/>
  <c r="K267" i="5"/>
  <c r="J267" i="5"/>
  <c r="H267" i="5"/>
  <c r="G267" i="5"/>
  <c r="F267" i="5"/>
  <c r="V266" i="5"/>
  <c r="K272" i="5" s="1"/>
  <c r="T266" i="5"/>
  <c r="K271" i="5" s="1"/>
  <c r="U266" i="5"/>
  <c r="H272" i="5" s="1"/>
  <c r="S266" i="5"/>
  <c r="H271" i="5" s="1"/>
  <c r="F266" i="5"/>
  <c r="E266" i="5"/>
  <c r="D266" i="5"/>
  <c r="I266" i="5"/>
  <c r="C266" i="5"/>
  <c r="B266" i="5"/>
  <c r="A266" i="5"/>
  <c r="L265" i="5"/>
  <c r="Q265" i="5" s="1"/>
  <c r="Z265" i="5"/>
  <c r="Y265" i="5"/>
  <c r="X265" i="5"/>
  <c r="L264" i="5"/>
  <c r="G264" i="5"/>
  <c r="E264" i="5"/>
  <c r="J263" i="5"/>
  <c r="F263" i="5"/>
  <c r="E263" i="5"/>
  <c r="J262" i="5"/>
  <c r="F262" i="5"/>
  <c r="E262" i="5"/>
  <c r="K261" i="5"/>
  <c r="J261" i="5"/>
  <c r="H261" i="5"/>
  <c r="R261" i="5" s="1"/>
  <c r="G261" i="5"/>
  <c r="F261" i="5"/>
  <c r="K260" i="5"/>
  <c r="J260" i="5"/>
  <c r="H260" i="5"/>
  <c r="G260" i="5"/>
  <c r="F260" i="5"/>
  <c r="K259" i="5"/>
  <c r="J259" i="5"/>
  <c r="H259" i="5"/>
  <c r="R259" i="5" s="1"/>
  <c r="G259" i="5"/>
  <c r="F259" i="5"/>
  <c r="V258" i="5"/>
  <c r="K263" i="5" s="1"/>
  <c r="T258" i="5"/>
  <c r="K262" i="5" s="1"/>
  <c r="U258" i="5"/>
  <c r="H263" i="5" s="1"/>
  <c r="S258" i="5"/>
  <c r="H262" i="5" s="1"/>
  <c r="F258" i="5"/>
  <c r="E258" i="5"/>
  <c r="D258" i="5"/>
  <c r="I258" i="5"/>
  <c r="C258" i="5"/>
  <c r="B258" i="5"/>
  <c r="A258" i="5"/>
  <c r="L257" i="5"/>
  <c r="Q257" i="5" s="1"/>
  <c r="Z257" i="5"/>
  <c r="Y257" i="5"/>
  <c r="X257" i="5"/>
  <c r="K256" i="5"/>
  <c r="J256" i="5"/>
  <c r="Z256" i="5"/>
  <c r="Y256" i="5"/>
  <c r="X256" i="5"/>
  <c r="H256" i="5"/>
  <c r="W256" i="5" s="1"/>
  <c r="F256" i="5"/>
  <c r="V256" i="5"/>
  <c r="T256" i="5"/>
  <c r="U256" i="5"/>
  <c r="S256" i="5"/>
  <c r="E256" i="5"/>
  <c r="D256" i="5"/>
  <c r="C256" i="5"/>
  <c r="B256" i="5"/>
  <c r="A256" i="5"/>
  <c r="L255" i="5"/>
  <c r="G255" i="5"/>
  <c r="E255" i="5"/>
  <c r="J254" i="5"/>
  <c r="F254" i="5"/>
  <c r="E254" i="5"/>
  <c r="J253" i="5"/>
  <c r="F253" i="5"/>
  <c r="E253" i="5"/>
  <c r="K252" i="5"/>
  <c r="J252" i="5"/>
  <c r="H252" i="5"/>
  <c r="G252" i="5"/>
  <c r="F252" i="5"/>
  <c r="K251" i="5"/>
  <c r="J251" i="5"/>
  <c r="H251" i="5"/>
  <c r="R251" i="5" s="1"/>
  <c r="G251" i="5"/>
  <c r="F251" i="5"/>
  <c r="K250" i="5"/>
  <c r="J250" i="5"/>
  <c r="H250" i="5"/>
  <c r="G250" i="5"/>
  <c r="F250" i="5"/>
  <c r="K249" i="5"/>
  <c r="J249" i="5"/>
  <c r="H249" i="5"/>
  <c r="G249" i="5"/>
  <c r="F249" i="5"/>
  <c r="V248" i="5"/>
  <c r="T248" i="5"/>
  <c r="U248" i="5"/>
  <c r="S248" i="5"/>
  <c r="F248" i="5"/>
  <c r="E248" i="5"/>
  <c r="D248" i="5"/>
  <c r="I248" i="5"/>
  <c r="C248" i="5"/>
  <c r="B248" i="5"/>
  <c r="A248" i="5"/>
  <c r="A247" i="5"/>
  <c r="L245" i="5"/>
  <c r="Q245" i="5" s="1"/>
  <c r="Z245" i="5"/>
  <c r="Y245" i="5"/>
  <c r="W245" i="5"/>
  <c r="L244" i="5"/>
  <c r="G244" i="5"/>
  <c r="E244" i="5"/>
  <c r="J243" i="5"/>
  <c r="E243" i="5"/>
  <c r="J242" i="5"/>
  <c r="E242" i="5"/>
  <c r="K241" i="5"/>
  <c r="J241" i="5"/>
  <c r="H241" i="5"/>
  <c r="G241" i="5"/>
  <c r="F241" i="5"/>
  <c r="K240" i="5"/>
  <c r="J240" i="5"/>
  <c r="H240" i="5"/>
  <c r="R240" i="5" s="1"/>
  <c r="G240" i="5"/>
  <c r="F240" i="5"/>
  <c r="K239" i="5"/>
  <c r="J239" i="5"/>
  <c r="H239" i="5"/>
  <c r="G239" i="5"/>
  <c r="F239" i="5"/>
  <c r="K238" i="5"/>
  <c r="J238" i="5"/>
  <c r="H238" i="5"/>
  <c r="G238" i="5"/>
  <c r="F238" i="5"/>
  <c r="V237" i="5"/>
  <c r="K243" i="5" s="1"/>
  <c r="T237" i="5"/>
  <c r="K242" i="5" s="1"/>
  <c r="U237" i="5"/>
  <c r="H243" i="5" s="1"/>
  <c r="S237" i="5"/>
  <c r="H242" i="5" s="1"/>
  <c r="F237" i="5"/>
  <c r="E237" i="5"/>
  <c r="D237" i="5"/>
  <c r="I237" i="5"/>
  <c r="C237" i="5"/>
  <c r="B237" i="5"/>
  <c r="A237" i="5"/>
  <c r="L236" i="5"/>
  <c r="Q236" i="5" s="1"/>
  <c r="Z236" i="5"/>
  <c r="Y236" i="5"/>
  <c r="X236" i="5"/>
  <c r="L235" i="5"/>
  <c r="G235" i="5"/>
  <c r="E235" i="5"/>
  <c r="J234" i="5"/>
  <c r="F234" i="5"/>
  <c r="E234" i="5"/>
  <c r="J233" i="5"/>
  <c r="F233" i="5"/>
  <c r="E233" i="5"/>
  <c r="K232" i="5"/>
  <c r="J232" i="5"/>
  <c r="H232" i="5"/>
  <c r="G232" i="5"/>
  <c r="F232" i="5"/>
  <c r="K231" i="5"/>
  <c r="J231" i="5"/>
  <c r="H231" i="5"/>
  <c r="R231" i="5" s="1"/>
  <c r="G231" i="5"/>
  <c r="F231" i="5"/>
  <c r="K230" i="5"/>
  <c r="J230" i="5"/>
  <c r="H230" i="5"/>
  <c r="G230" i="5"/>
  <c r="F230" i="5"/>
  <c r="K229" i="5"/>
  <c r="J229" i="5"/>
  <c r="H229" i="5"/>
  <c r="G229" i="5"/>
  <c r="F229" i="5"/>
  <c r="C228" i="5"/>
  <c r="V227" i="5"/>
  <c r="K234" i="5" s="1"/>
  <c r="T227" i="5"/>
  <c r="K233" i="5" s="1"/>
  <c r="U227" i="5"/>
  <c r="H234" i="5" s="1"/>
  <c r="S227" i="5"/>
  <c r="H233" i="5" s="1"/>
  <c r="F227" i="5"/>
  <c r="E227" i="5"/>
  <c r="D227" i="5"/>
  <c r="I227" i="5"/>
  <c r="C227" i="5"/>
  <c r="B227" i="5"/>
  <c r="A227" i="5"/>
  <c r="L226" i="5"/>
  <c r="Q226" i="5" s="1"/>
  <c r="Z226" i="5"/>
  <c r="Y226" i="5"/>
  <c r="X226" i="5"/>
  <c r="K225" i="5"/>
  <c r="J225" i="5"/>
  <c r="Z225" i="5"/>
  <c r="Y225" i="5"/>
  <c r="X225" i="5"/>
  <c r="H225" i="5"/>
  <c r="W225" i="5" s="1"/>
  <c r="F225" i="5"/>
  <c r="V225" i="5"/>
  <c r="T225" i="5"/>
  <c r="U225" i="5"/>
  <c r="S225" i="5"/>
  <c r="E225" i="5"/>
  <c r="D225" i="5"/>
  <c r="C225" i="5"/>
  <c r="B225" i="5"/>
  <c r="A225" i="5"/>
  <c r="L224" i="5"/>
  <c r="G224" i="5"/>
  <c r="E224" i="5"/>
  <c r="J223" i="5"/>
  <c r="F223" i="5"/>
  <c r="E223" i="5"/>
  <c r="J222" i="5"/>
  <c r="F222" i="5"/>
  <c r="E222" i="5"/>
  <c r="K221" i="5"/>
  <c r="J221" i="5"/>
  <c r="H221" i="5"/>
  <c r="G221" i="5"/>
  <c r="F221" i="5"/>
  <c r="K220" i="5"/>
  <c r="J220" i="5"/>
  <c r="H220" i="5"/>
  <c r="R220" i="5" s="1"/>
  <c r="G220" i="5"/>
  <c r="F220" i="5"/>
  <c r="K219" i="5"/>
  <c r="J219" i="5"/>
  <c r="H219" i="5"/>
  <c r="G219" i="5"/>
  <c r="F219" i="5"/>
  <c r="K218" i="5"/>
  <c r="J218" i="5"/>
  <c r="H218" i="5"/>
  <c r="R218" i="5" s="1"/>
  <c r="G218" i="5"/>
  <c r="F218" i="5"/>
  <c r="C217" i="5"/>
  <c r="V216" i="5"/>
  <c r="T216" i="5"/>
  <c r="U216" i="5"/>
  <c r="S216" i="5"/>
  <c r="F216" i="5"/>
  <c r="E216" i="5"/>
  <c r="D216" i="5"/>
  <c r="I216" i="5"/>
  <c r="C216" i="5"/>
  <c r="B216" i="5"/>
  <c r="A216" i="5"/>
  <c r="L215" i="5"/>
  <c r="Q215" i="5" s="1"/>
  <c r="Z215" i="5"/>
  <c r="Y215" i="5"/>
  <c r="X215" i="5"/>
  <c r="K214" i="5"/>
  <c r="J214" i="5"/>
  <c r="Z214" i="5"/>
  <c r="Y214" i="5"/>
  <c r="X214" i="5"/>
  <c r="H214" i="5"/>
  <c r="W214" i="5" s="1"/>
  <c r="F214" i="5"/>
  <c r="V214" i="5"/>
  <c r="T214" i="5"/>
  <c r="U214" i="5"/>
  <c r="S214" i="5"/>
  <c r="E214" i="5"/>
  <c r="D214" i="5"/>
  <c r="C214" i="5"/>
  <c r="B214" i="5"/>
  <c r="A214" i="5"/>
  <c r="K213" i="5"/>
  <c r="J213" i="5"/>
  <c r="Z213" i="5"/>
  <c r="Y213" i="5"/>
  <c r="X213" i="5"/>
  <c r="H213" i="5"/>
  <c r="W213" i="5" s="1"/>
  <c r="F213" i="5"/>
  <c r="V213" i="5"/>
  <c r="T213" i="5"/>
  <c r="U213" i="5"/>
  <c r="S213" i="5"/>
  <c r="E213" i="5"/>
  <c r="D213" i="5"/>
  <c r="C213" i="5"/>
  <c r="B213" i="5"/>
  <c r="A213" i="5"/>
  <c r="L212" i="5"/>
  <c r="G212" i="5"/>
  <c r="E212" i="5"/>
  <c r="J211" i="5"/>
  <c r="F211" i="5"/>
  <c r="E211" i="5"/>
  <c r="J210" i="5"/>
  <c r="F210" i="5"/>
  <c r="E210" i="5"/>
  <c r="K209" i="5"/>
  <c r="J209" i="5"/>
  <c r="H209" i="5"/>
  <c r="G209" i="5"/>
  <c r="F209" i="5"/>
  <c r="K208" i="5"/>
  <c r="J208" i="5"/>
  <c r="H208" i="5"/>
  <c r="R208" i="5" s="1"/>
  <c r="G208" i="5"/>
  <c r="F208" i="5"/>
  <c r="K207" i="5"/>
  <c r="J207" i="5"/>
  <c r="H207" i="5"/>
  <c r="G207" i="5"/>
  <c r="F207" i="5"/>
  <c r="K206" i="5"/>
  <c r="J206" i="5"/>
  <c r="H206" i="5"/>
  <c r="R206" i="5" s="1"/>
  <c r="G206" i="5"/>
  <c r="F206" i="5"/>
  <c r="C205" i="5"/>
  <c r="V204" i="5"/>
  <c r="T204" i="5"/>
  <c r="U204" i="5"/>
  <c r="S204" i="5"/>
  <c r="H210" i="5" s="1"/>
  <c r="F204" i="5"/>
  <c r="E204" i="5"/>
  <c r="D204" i="5"/>
  <c r="I204" i="5"/>
  <c r="C204" i="5"/>
  <c r="B204" i="5"/>
  <c r="A204" i="5"/>
  <c r="L203" i="5"/>
  <c r="Q203" i="5" s="1"/>
  <c r="Z203" i="5"/>
  <c r="Y203" i="5"/>
  <c r="X203" i="5"/>
  <c r="K202" i="5"/>
  <c r="J202" i="5"/>
  <c r="Z202" i="5"/>
  <c r="Y202" i="5"/>
  <c r="X202" i="5"/>
  <c r="H202" i="5"/>
  <c r="W202" i="5" s="1"/>
  <c r="F202" i="5"/>
  <c r="V202" i="5"/>
  <c r="T202" i="5"/>
  <c r="U202" i="5"/>
  <c r="S202" i="5"/>
  <c r="E202" i="5"/>
  <c r="D202" i="5"/>
  <c r="C202" i="5"/>
  <c r="B202" i="5"/>
  <c r="A202" i="5"/>
  <c r="K201" i="5"/>
  <c r="J201" i="5"/>
  <c r="Z201" i="5"/>
  <c r="Y201" i="5"/>
  <c r="X201" i="5"/>
  <c r="H201" i="5"/>
  <c r="W201" i="5" s="1"/>
  <c r="F201" i="5"/>
  <c r="V201" i="5"/>
  <c r="T201" i="5"/>
  <c r="U201" i="5"/>
  <c r="S201" i="5"/>
  <c r="E201" i="5"/>
  <c r="D201" i="5"/>
  <c r="C201" i="5"/>
  <c r="B201" i="5"/>
  <c r="A201" i="5"/>
  <c r="L200" i="5"/>
  <c r="G200" i="5"/>
  <c r="E200" i="5"/>
  <c r="J199" i="5"/>
  <c r="F199" i="5"/>
  <c r="E199" i="5"/>
  <c r="J198" i="5"/>
  <c r="F198" i="5"/>
  <c r="E198" i="5"/>
  <c r="K197" i="5"/>
  <c r="J197" i="5"/>
  <c r="H197" i="5"/>
  <c r="G197" i="5"/>
  <c r="F197" i="5"/>
  <c r="K196" i="5"/>
  <c r="J196" i="5"/>
  <c r="H196" i="5"/>
  <c r="R196" i="5" s="1"/>
  <c r="G196" i="5"/>
  <c r="F196" i="5"/>
  <c r="K195" i="5"/>
  <c r="J195" i="5"/>
  <c r="H195" i="5"/>
  <c r="G195" i="5"/>
  <c r="F195" i="5"/>
  <c r="K194" i="5"/>
  <c r="J194" i="5"/>
  <c r="H194" i="5"/>
  <c r="G194" i="5"/>
  <c r="F194" i="5"/>
  <c r="C193" i="5"/>
  <c r="V192" i="5"/>
  <c r="T192" i="5"/>
  <c r="U192" i="5"/>
  <c r="S192" i="5"/>
  <c r="F192" i="5"/>
  <c r="E192" i="5"/>
  <c r="D192" i="5"/>
  <c r="I192" i="5"/>
  <c r="C192" i="5"/>
  <c r="B192" i="5"/>
  <c r="A192" i="5"/>
  <c r="L191" i="5"/>
  <c r="Q191" i="5" s="1"/>
  <c r="Z191" i="5"/>
  <c r="Y191" i="5"/>
  <c r="X191" i="5"/>
  <c r="K190" i="5"/>
  <c r="J190" i="5"/>
  <c r="Z190" i="5"/>
  <c r="Y190" i="5"/>
  <c r="X190" i="5"/>
  <c r="H190" i="5"/>
  <c r="W190" i="5" s="1"/>
  <c r="F190" i="5"/>
  <c r="V190" i="5"/>
  <c r="T190" i="5"/>
  <c r="U190" i="5"/>
  <c r="S190" i="5"/>
  <c r="E190" i="5"/>
  <c r="D190" i="5"/>
  <c r="C190" i="5"/>
  <c r="B190" i="5"/>
  <c r="A190" i="5"/>
  <c r="K189" i="5"/>
  <c r="J189" i="5"/>
  <c r="Z189" i="5"/>
  <c r="Y189" i="5"/>
  <c r="X189" i="5"/>
  <c r="H189" i="5"/>
  <c r="W189" i="5" s="1"/>
  <c r="F189" i="5"/>
  <c r="V189" i="5"/>
  <c r="T189" i="5"/>
  <c r="U189" i="5"/>
  <c r="S189" i="5"/>
  <c r="E189" i="5"/>
  <c r="D189" i="5"/>
  <c r="C189" i="5"/>
  <c r="B189" i="5"/>
  <c r="A189" i="5"/>
  <c r="L188" i="5"/>
  <c r="G188" i="5"/>
  <c r="E188" i="5"/>
  <c r="J187" i="5"/>
  <c r="F187" i="5"/>
  <c r="E187" i="5"/>
  <c r="J186" i="5"/>
  <c r="F186" i="5"/>
  <c r="E186" i="5"/>
  <c r="K185" i="5"/>
  <c r="J185" i="5"/>
  <c r="H185" i="5"/>
  <c r="G185" i="5"/>
  <c r="F185" i="5"/>
  <c r="K184" i="5"/>
  <c r="J184" i="5"/>
  <c r="H184" i="5"/>
  <c r="R184" i="5" s="1"/>
  <c r="G184" i="5"/>
  <c r="F184" i="5"/>
  <c r="K183" i="5"/>
  <c r="J183" i="5"/>
  <c r="H183" i="5"/>
  <c r="G183" i="5"/>
  <c r="F183" i="5"/>
  <c r="K182" i="5"/>
  <c r="J182" i="5"/>
  <c r="H182" i="5"/>
  <c r="R182" i="5" s="1"/>
  <c r="G182" i="5"/>
  <c r="F182" i="5"/>
  <c r="C181" i="5"/>
  <c r="V180" i="5"/>
  <c r="T180" i="5"/>
  <c r="U180" i="5"/>
  <c r="S180" i="5"/>
  <c r="F180" i="5"/>
  <c r="E180" i="5"/>
  <c r="D180" i="5"/>
  <c r="I180" i="5"/>
  <c r="C180" i="5"/>
  <c r="B180" i="5"/>
  <c r="A180" i="5"/>
  <c r="L179" i="5"/>
  <c r="Q179" i="5" s="1"/>
  <c r="Z179" i="5"/>
  <c r="Y179" i="5"/>
  <c r="X179" i="5"/>
  <c r="K178" i="5"/>
  <c r="J178" i="5"/>
  <c r="Z178" i="5"/>
  <c r="Y178" i="5"/>
  <c r="X178" i="5"/>
  <c r="H178" i="5"/>
  <c r="W178" i="5" s="1"/>
  <c r="F178" i="5"/>
  <c r="V178" i="5"/>
  <c r="T178" i="5"/>
  <c r="U178" i="5"/>
  <c r="S178" i="5"/>
  <c r="E178" i="5"/>
  <c r="D178" i="5"/>
  <c r="C178" i="5"/>
  <c r="B178" i="5"/>
  <c r="A178" i="5"/>
  <c r="K177" i="5"/>
  <c r="J177" i="5"/>
  <c r="Z177" i="5"/>
  <c r="Y177" i="5"/>
  <c r="X177" i="5"/>
  <c r="H177" i="5"/>
  <c r="W177" i="5" s="1"/>
  <c r="F177" i="5"/>
  <c r="V177" i="5"/>
  <c r="T177" i="5"/>
  <c r="U177" i="5"/>
  <c r="S177" i="5"/>
  <c r="E177" i="5"/>
  <c r="D177" i="5"/>
  <c r="C177" i="5"/>
  <c r="B177" i="5"/>
  <c r="A177" i="5"/>
  <c r="L176" i="5"/>
  <c r="G176" i="5"/>
  <c r="E176" i="5"/>
  <c r="J175" i="5"/>
  <c r="F175" i="5"/>
  <c r="E175" i="5"/>
  <c r="J174" i="5"/>
  <c r="F174" i="5"/>
  <c r="E174" i="5"/>
  <c r="K173" i="5"/>
  <c r="J173" i="5"/>
  <c r="H173" i="5"/>
  <c r="G173" i="5"/>
  <c r="F173" i="5"/>
  <c r="K172" i="5"/>
  <c r="J172" i="5"/>
  <c r="H172" i="5"/>
  <c r="R172" i="5" s="1"/>
  <c r="G172" i="5"/>
  <c r="F172" i="5"/>
  <c r="K171" i="5"/>
  <c r="J171" i="5"/>
  <c r="H171" i="5"/>
  <c r="G171" i="5"/>
  <c r="F171" i="5"/>
  <c r="K170" i="5"/>
  <c r="J170" i="5"/>
  <c r="H170" i="5"/>
  <c r="R170" i="5" s="1"/>
  <c r="G170" i="5"/>
  <c r="F170" i="5"/>
  <c r="C169" i="5"/>
  <c r="V168" i="5"/>
  <c r="T168" i="5"/>
  <c r="U168" i="5"/>
  <c r="H175" i="5" s="1"/>
  <c r="S168" i="5"/>
  <c r="F168" i="5"/>
  <c r="E168" i="5"/>
  <c r="D168" i="5"/>
  <c r="I168" i="5"/>
  <c r="C168" i="5"/>
  <c r="B168" i="5"/>
  <c r="A168" i="5"/>
  <c r="L167" i="5"/>
  <c r="Q167" i="5" s="1"/>
  <c r="Z167" i="5"/>
  <c r="Y167" i="5"/>
  <c r="W167" i="5"/>
  <c r="K166" i="5"/>
  <c r="J166" i="5"/>
  <c r="Z166" i="5"/>
  <c r="Y166" i="5"/>
  <c r="W166" i="5"/>
  <c r="H166" i="5"/>
  <c r="X166" i="5" s="1"/>
  <c r="F166" i="5"/>
  <c r="V166" i="5"/>
  <c r="T166" i="5"/>
  <c r="U166" i="5"/>
  <c r="S166" i="5"/>
  <c r="E166" i="5"/>
  <c r="D166" i="5"/>
  <c r="B166" i="5"/>
  <c r="A166" i="5"/>
  <c r="L165" i="5"/>
  <c r="G165" i="5"/>
  <c r="E165" i="5"/>
  <c r="J164" i="5"/>
  <c r="E164" i="5"/>
  <c r="J163" i="5"/>
  <c r="E163" i="5"/>
  <c r="K162" i="5"/>
  <c r="J162" i="5"/>
  <c r="H162" i="5"/>
  <c r="G162" i="5"/>
  <c r="F162" i="5"/>
  <c r="K161" i="5"/>
  <c r="J161" i="5"/>
  <c r="H161" i="5"/>
  <c r="R161" i="5" s="1"/>
  <c r="G161" i="5"/>
  <c r="F161" i="5"/>
  <c r="K160" i="5"/>
  <c r="J160" i="5"/>
  <c r="H160" i="5"/>
  <c r="G160" i="5"/>
  <c r="F160" i="5"/>
  <c r="K159" i="5"/>
  <c r="J159" i="5"/>
  <c r="H159" i="5"/>
  <c r="R159" i="5" s="1"/>
  <c r="G159" i="5"/>
  <c r="F159" i="5"/>
  <c r="C158" i="5"/>
  <c r="V157" i="5"/>
  <c r="T157" i="5"/>
  <c r="U157" i="5"/>
  <c r="H164" i="5" s="1"/>
  <c r="S157" i="5"/>
  <c r="H163" i="5" s="1"/>
  <c r="F157" i="5"/>
  <c r="E157" i="5"/>
  <c r="D157" i="5"/>
  <c r="I157" i="5"/>
  <c r="C157" i="5"/>
  <c r="B157" i="5"/>
  <c r="A157" i="5"/>
  <c r="L156" i="5"/>
  <c r="Q156" i="5" s="1"/>
  <c r="Z156" i="5"/>
  <c r="Y156" i="5"/>
  <c r="X156" i="5"/>
  <c r="K155" i="5"/>
  <c r="J155" i="5"/>
  <c r="Z155" i="5"/>
  <c r="Y155" i="5"/>
  <c r="X155" i="5"/>
  <c r="H155" i="5"/>
  <c r="W155" i="5" s="1"/>
  <c r="F155" i="5"/>
  <c r="V155" i="5"/>
  <c r="T155" i="5"/>
  <c r="U155" i="5"/>
  <c r="S155" i="5"/>
  <c r="E155" i="5"/>
  <c r="D155" i="5"/>
  <c r="C155" i="5"/>
  <c r="B155" i="5"/>
  <c r="A155" i="5"/>
  <c r="K154" i="5"/>
  <c r="J154" i="5"/>
  <c r="Z154" i="5"/>
  <c r="Y154" i="5"/>
  <c r="X154" i="5"/>
  <c r="H154" i="5"/>
  <c r="W154" i="5" s="1"/>
  <c r="F154" i="5"/>
  <c r="V154" i="5"/>
  <c r="T154" i="5"/>
  <c r="U154" i="5"/>
  <c r="S154" i="5"/>
  <c r="E154" i="5"/>
  <c r="D154" i="5"/>
  <c r="C154" i="5"/>
  <c r="B154" i="5"/>
  <c r="A154" i="5"/>
  <c r="L153" i="5"/>
  <c r="G153" i="5"/>
  <c r="E153" i="5"/>
  <c r="J152" i="5"/>
  <c r="F152" i="5"/>
  <c r="E152" i="5"/>
  <c r="J151" i="5"/>
  <c r="F151" i="5"/>
  <c r="E151" i="5"/>
  <c r="K150" i="5"/>
  <c r="J150" i="5"/>
  <c r="H150" i="5"/>
  <c r="G150" i="5"/>
  <c r="F150" i="5"/>
  <c r="K149" i="5"/>
  <c r="J149" i="5"/>
  <c r="H149" i="5"/>
  <c r="R149" i="5" s="1"/>
  <c r="G149" i="5"/>
  <c r="F149" i="5"/>
  <c r="K148" i="5"/>
  <c r="J148" i="5"/>
  <c r="H148" i="5"/>
  <c r="G148" i="5"/>
  <c r="F148" i="5"/>
  <c r="K147" i="5"/>
  <c r="J147" i="5"/>
  <c r="H147" i="5"/>
  <c r="G147" i="5"/>
  <c r="F147" i="5"/>
  <c r="V146" i="5"/>
  <c r="K152" i="5" s="1"/>
  <c r="T146" i="5"/>
  <c r="U146" i="5"/>
  <c r="S146" i="5"/>
  <c r="F146" i="5"/>
  <c r="E146" i="5"/>
  <c r="D146" i="5"/>
  <c r="I146" i="5"/>
  <c r="C146" i="5"/>
  <c r="B146" i="5"/>
  <c r="A146" i="5"/>
  <c r="L145" i="5"/>
  <c r="Q145" i="5" s="1"/>
  <c r="Z145" i="5"/>
  <c r="Y145" i="5"/>
  <c r="X145" i="5"/>
  <c r="K144" i="5"/>
  <c r="J144" i="5"/>
  <c r="Z144" i="5"/>
  <c r="Y144" i="5"/>
  <c r="X144" i="5"/>
  <c r="H144" i="5"/>
  <c r="W144" i="5" s="1"/>
  <c r="F144" i="5"/>
  <c r="V144" i="5"/>
  <c r="T144" i="5"/>
  <c r="U144" i="5"/>
  <c r="S144" i="5"/>
  <c r="E144" i="5"/>
  <c r="D144" i="5"/>
  <c r="C144" i="5"/>
  <c r="B144" i="5"/>
  <c r="A144" i="5"/>
  <c r="L143" i="5"/>
  <c r="G143" i="5"/>
  <c r="E143" i="5"/>
  <c r="J142" i="5"/>
  <c r="F142" i="5"/>
  <c r="E142" i="5"/>
  <c r="J141" i="5"/>
  <c r="F141" i="5"/>
  <c r="E141" i="5"/>
  <c r="K140" i="5"/>
  <c r="J140" i="5"/>
  <c r="H140" i="5"/>
  <c r="G140" i="5"/>
  <c r="F140" i="5"/>
  <c r="K139" i="5"/>
  <c r="J139" i="5"/>
  <c r="H139" i="5"/>
  <c r="R139" i="5" s="1"/>
  <c r="G139" i="5"/>
  <c r="F139" i="5"/>
  <c r="K138" i="5"/>
  <c r="J138" i="5"/>
  <c r="H138" i="5"/>
  <c r="G138" i="5"/>
  <c r="F138" i="5"/>
  <c r="K137" i="5"/>
  <c r="J137" i="5"/>
  <c r="H137" i="5"/>
  <c r="R137" i="5" s="1"/>
  <c r="G137" i="5"/>
  <c r="F137" i="5"/>
  <c r="V136" i="5"/>
  <c r="T136" i="5"/>
  <c r="U136" i="5"/>
  <c r="S136" i="5"/>
  <c r="F136" i="5"/>
  <c r="E136" i="5"/>
  <c r="D136" i="5"/>
  <c r="I136" i="5"/>
  <c r="C136" i="5"/>
  <c r="B136" i="5"/>
  <c r="A136" i="5"/>
  <c r="L135" i="5"/>
  <c r="Q135" i="5" s="1"/>
  <c r="Z135" i="5"/>
  <c r="Y135" i="5"/>
  <c r="W135" i="5"/>
  <c r="K134" i="5"/>
  <c r="J134" i="5"/>
  <c r="Z134" i="5"/>
  <c r="Y134" i="5"/>
  <c r="W134" i="5"/>
  <c r="H134" i="5"/>
  <c r="X134" i="5" s="1"/>
  <c r="F134" i="5"/>
  <c r="V134" i="5"/>
  <c r="T134" i="5"/>
  <c r="U134" i="5"/>
  <c r="S134" i="5"/>
  <c r="E134" i="5"/>
  <c r="D134" i="5"/>
  <c r="C134" i="5"/>
  <c r="B134" i="5"/>
  <c r="A134" i="5"/>
  <c r="L133" i="5"/>
  <c r="G133" i="5"/>
  <c r="E133" i="5"/>
  <c r="J132" i="5"/>
  <c r="E132" i="5"/>
  <c r="J131" i="5"/>
  <c r="E131" i="5"/>
  <c r="K130" i="5"/>
  <c r="J130" i="5"/>
  <c r="H130" i="5"/>
  <c r="G130" i="5"/>
  <c r="F130" i="5"/>
  <c r="K129" i="5"/>
  <c r="J129" i="5"/>
  <c r="H129" i="5"/>
  <c r="G129" i="5"/>
  <c r="F129" i="5"/>
  <c r="K128" i="5"/>
  <c r="J128" i="5"/>
  <c r="H128" i="5"/>
  <c r="G128" i="5"/>
  <c r="F128" i="5"/>
  <c r="V127" i="5"/>
  <c r="T127" i="5"/>
  <c r="U127" i="5"/>
  <c r="S127" i="5"/>
  <c r="F127" i="5"/>
  <c r="E127" i="5"/>
  <c r="D127" i="5"/>
  <c r="I127" i="5"/>
  <c r="C127" i="5"/>
  <c r="B127" i="5"/>
  <c r="A127" i="5"/>
  <c r="L126" i="5"/>
  <c r="Q126" i="5" s="1"/>
  <c r="Z126" i="5"/>
  <c r="Y126" i="5"/>
  <c r="W126" i="5"/>
  <c r="K125" i="5"/>
  <c r="J125" i="5"/>
  <c r="Z125" i="5"/>
  <c r="Y125" i="5"/>
  <c r="W125" i="5"/>
  <c r="H125" i="5"/>
  <c r="X125" i="5" s="1"/>
  <c r="F125" i="5"/>
  <c r="V125" i="5"/>
  <c r="T125" i="5"/>
  <c r="U125" i="5"/>
  <c r="S125" i="5"/>
  <c r="E125" i="5"/>
  <c r="D125" i="5"/>
  <c r="C125" i="5"/>
  <c r="B125" i="5"/>
  <c r="A125" i="5"/>
  <c r="L124" i="5"/>
  <c r="G124" i="5"/>
  <c r="E124" i="5"/>
  <c r="J123" i="5"/>
  <c r="E123" i="5"/>
  <c r="J122" i="5"/>
  <c r="E122" i="5"/>
  <c r="K121" i="5"/>
  <c r="J121" i="5"/>
  <c r="H121" i="5"/>
  <c r="G121" i="5"/>
  <c r="F121" i="5"/>
  <c r="K120" i="5"/>
  <c r="J120" i="5"/>
  <c r="H120" i="5"/>
  <c r="R120" i="5" s="1"/>
  <c r="G120" i="5"/>
  <c r="F120" i="5"/>
  <c r="K119" i="5"/>
  <c r="J119" i="5"/>
  <c r="H119" i="5"/>
  <c r="G119" i="5"/>
  <c r="F119" i="5"/>
  <c r="K118" i="5"/>
  <c r="J118" i="5"/>
  <c r="H118" i="5"/>
  <c r="R118" i="5" s="1"/>
  <c r="G118" i="5"/>
  <c r="F118" i="5"/>
  <c r="V117" i="5"/>
  <c r="T117" i="5"/>
  <c r="K122" i="5" s="1"/>
  <c r="U117" i="5"/>
  <c r="H123" i="5" s="1"/>
  <c r="S117" i="5"/>
  <c r="H122" i="5" s="1"/>
  <c r="F117" i="5"/>
  <c r="E117" i="5"/>
  <c r="D117" i="5"/>
  <c r="I117" i="5"/>
  <c r="C117" i="5"/>
  <c r="B117" i="5"/>
  <c r="A117" i="5"/>
  <c r="L116" i="5"/>
  <c r="Q116" i="5" s="1"/>
  <c r="Z116" i="5"/>
  <c r="Y116" i="5"/>
  <c r="W116" i="5"/>
  <c r="K115" i="5"/>
  <c r="J115" i="5"/>
  <c r="Z115" i="5"/>
  <c r="Y115" i="5"/>
  <c r="W115" i="5"/>
  <c r="H115" i="5"/>
  <c r="X115" i="5" s="1"/>
  <c r="F115" i="5"/>
  <c r="V115" i="5"/>
  <c r="T115" i="5"/>
  <c r="U115" i="5"/>
  <c r="S115" i="5"/>
  <c r="E115" i="5"/>
  <c r="D115" i="5"/>
  <c r="C115" i="5"/>
  <c r="B115" i="5"/>
  <c r="A115" i="5"/>
  <c r="L114" i="5"/>
  <c r="G114" i="5"/>
  <c r="E114" i="5"/>
  <c r="J113" i="5"/>
  <c r="E113" i="5"/>
  <c r="J112" i="5"/>
  <c r="E112" i="5"/>
  <c r="K111" i="5"/>
  <c r="J111" i="5"/>
  <c r="H111" i="5"/>
  <c r="G111" i="5"/>
  <c r="F111" i="5"/>
  <c r="K110" i="5"/>
  <c r="J110" i="5"/>
  <c r="H110" i="5"/>
  <c r="R110" i="5" s="1"/>
  <c r="G110" i="5"/>
  <c r="F110" i="5"/>
  <c r="C109" i="5"/>
  <c r="V108" i="5"/>
  <c r="T108" i="5"/>
  <c r="U108" i="5"/>
  <c r="S108" i="5"/>
  <c r="F108" i="5"/>
  <c r="E108" i="5"/>
  <c r="D108" i="5"/>
  <c r="I108" i="5"/>
  <c r="C108" i="5"/>
  <c r="B108" i="5"/>
  <c r="A108" i="5"/>
  <c r="L107" i="5"/>
  <c r="Q107" i="5" s="1"/>
  <c r="Z107" i="5"/>
  <c r="Y107" i="5"/>
  <c r="W107" i="5"/>
  <c r="K106" i="5"/>
  <c r="J106" i="5"/>
  <c r="Z106" i="5"/>
  <c r="Y106" i="5"/>
  <c r="W106" i="5"/>
  <c r="H106" i="5"/>
  <c r="X106" i="5" s="1"/>
  <c r="F106" i="5"/>
  <c r="V106" i="5"/>
  <c r="T106" i="5"/>
  <c r="U106" i="5"/>
  <c r="S106" i="5"/>
  <c r="E106" i="5"/>
  <c r="D106" i="5"/>
  <c r="C106" i="5"/>
  <c r="B106" i="5"/>
  <c r="A106" i="5"/>
  <c r="L105" i="5"/>
  <c r="G105" i="5"/>
  <c r="E105" i="5"/>
  <c r="J104" i="5"/>
  <c r="E104" i="5"/>
  <c r="J103" i="5"/>
  <c r="E103" i="5"/>
  <c r="K102" i="5"/>
  <c r="J102" i="5"/>
  <c r="H102" i="5"/>
  <c r="G102" i="5"/>
  <c r="F102" i="5"/>
  <c r="K101" i="5"/>
  <c r="J101" i="5"/>
  <c r="H101" i="5"/>
  <c r="R101" i="5" s="1"/>
  <c r="G101" i="5"/>
  <c r="F101" i="5"/>
  <c r="K100" i="5"/>
  <c r="J100" i="5"/>
  <c r="H100" i="5"/>
  <c r="G100" i="5"/>
  <c r="F100" i="5"/>
  <c r="K99" i="5"/>
  <c r="J99" i="5"/>
  <c r="H99" i="5"/>
  <c r="R99" i="5" s="1"/>
  <c r="G99" i="5"/>
  <c r="F99" i="5"/>
  <c r="C98" i="5"/>
  <c r="V97" i="5"/>
  <c r="T97" i="5"/>
  <c r="U97" i="5"/>
  <c r="S97" i="5"/>
  <c r="F97" i="5"/>
  <c r="E97" i="5"/>
  <c r="D97" i="5"/>
  <c r="I97" i="5"/>
  <c r="C97" i="5"/>
  <c r="B97" i="5"/>
  <c r="A97" i="5"/>
  <c r="L96" i="5"/>
  <c r="Q96" i="5" s="1"/>
  <c r="Z96" i="5"/>
  <c r="Y96" i="5"/>
  <c r="W96" i="5"/>
  <c r="K95" i="5"/>
  <c r="J95" i="5"/>
  <c r="Z95" i="5"/>
  <c r="Y95" i="5"/>
  <c r="W95" i="5"/>
  <c r="H95" i="5"/>
  <c r="X95" i="5" s="1"/>
  <c r="F95" i="5"/>
  <c r="V95" i="5"/>
  <c r="T95" i="5"/>
  <c r="U95" i="5"/>
  <c r="S95" i="5"/>
  <c r="E95" i="5"/>
  <c r="D95" i="5"/>
  <c r="C95" i="5"/>
  <c r="B95" i="5"/>
  <c r="A95" i="5"/>
  <c r="L94" i="5"/>
  <c r="G94" i="5"/>
  <c r="E94" i="5"/>
  <c r="J93" i="5"/>
  <c r="E93" i="5"/>
  <c r="J92" i="5"/>
  <c r="E92" i="5"/>
  <c r="K91" i="5"/>
  <c r="J91" i="5"/>
  <c r="H91" i="5"/>
  <c r="G91" i="5"/>
  <c r="F91" i="5"/>
  <c r="K90" i="5"/>
  <c r="J90" i="5"/>
  <c r="H90" i="5"/>
  <c r="R90" i="5" s="1"/>
  <c r="G90" i="5"/>
  <c r="F90" i="5"/>
  <c r="K89" i="5"/>
  <c r="J89" i="5"/>
  <c r="H89" i="5"/>
  <c r="G89" i="5"/>
  <c r="F89" i="5"/>
  <c r="K88" i="5"/>
  <c r="J88" i="5"/>
  <c r="H88" i="5"/>
  <c r="R88" i="5" s="1"/>
  <c r="G88" i="5"/>
  <c r="F88" i="5"/>
  <c r="C87" i="5"/>
  <c r="V86" i="5"/>
  <c r="T86" i="5"/>
  <c r="U86" i="5"/>
  <c r="S86" i="5"/>
  <c r="F86" i="5"/>
  <c r="E86" i="5"/>
  <c r="D86" i="5"/>
  <c r="I86" i="5"/>
  <c r="C86" i="5"/>
  <c r="B86" i="5"/>
  <c r="A86" i="5"/>
  <c r="L85" i="5"/>
  <c r="Q85" i="5" s="1"/>
  <c r="Z85" i="5"/>
  <c r="Y85" i="5"/>
  <c r="W85" i="5"/>
  <c r="K84" i="5"/>
  <c r="J84" i="5"/>
  <c r="Z84" i="5"/>
  <c r="Y84" i="5"/>
  <c r="W84" i="5"/>
  <c r="H84" i="5"/>
  <c r="X84" i="5" s="1"/>
  <c r="F84" i="5"/>
  <c r="V84" i="5"/>
  <c r="T84" i="5"/>
  <c r="U84" i="5"/>
  <c r="S84" i="5"/>
  <c r="E84" i="5"/>
  <c r="D84" i="5"/>
  <c r="C84" i="5"/>
  <c r="B84" i="5"/>
  <c r="A84" i="5"/>
  <c r="L83" i="5"/>
  <c r="G83" i="5"/>
  <c r="E83" i="5"/>
  <c r="J82" i="5"/>
  <c r="E82" i="5"/>
  <c r="J81" i="5"/>
  <c r="E81" i="5"/>
  <c r="K80" i="5"/>
  <c r="J80" i="5"/>
  <c r="H80" i="5"/>
  <c r="G80" i="5"/>
  <c r="F80" i="5"/>
  <c r="K79" i="5"/>
  <c r="J79" i="5"/>
  <c r="H79" i="5"/>
  <c r="R79" i="5" s="1"/>
  <c r="G79" i="5"/>
  <c r="F79" i="5"/>
  <c r="K78" i="5"/>
  <c r="J78" i="5"/>
  <c r="H78" i="5"/>
  <c r="G78" i="5"/>
  <c r="F78" i="5"/>
  <c r="K77" i="5"/>
  <c r="J77" i="5"/>
  <c r="H77" i="5"/>
  <c r="R77" i="5" s="1"/>
  <c r="G77" i="5"/>
  <c r="F77" i="5"/>
  <c r="C76" i="5"/>
  <c r="V75" i="5"/>
  <c r="T75" i="5"/>
  <c r="K81" i="5" s="1"/>
  <c r="U75" i="5"/>
  <c r="S75" i="5"/>
  <c r="F75" i="5"/>
  <c r="E75" i="5"/>
  <c r="D75" i="5"/>
  <c r="I75" i="5"/>
  <c r="C75" i="5"/>
  <c r="B75" i="5"/>
  <c r="A75" i="5"/>
  <c r="L74" i="5"/>
  <c r="Q74" i="5" s="1"/>
  <c r="Z74" i="5"/>
  <c r="Y74" i="5"/>
  <c r="W74" i="5"/>
  <c r="K73" i="5"/>
  <c r="J73" i="5"/>
  <c r="Z73" i="5"/>
  <c r="Y73" i="5"/>
  <c r="W73" i="5"/>
  <c r="H73" i="5"/>
  <c r="X73" i="5" s="1"/>
  <c r="F73" i="5"/>
  <c r="V73" i="5"/>
  <c r="T73" i="5"/>
  <c r="U73" i="5"/>
  <c r="S73" i="5"/>
  <c r="E73" i="5"/>
  <c r="D73" i="5"/>
  <c r="C73" i="5"/>
  <c r="B73" i="5"/>
  <c r="A73" i="5"/>
  <c r="L72" i="5"/>
  <c r="G72" i="5"/>
  <c r="E72" i="5"/>
  <c r="J71" i="5"/>
  <c r="E71" i="5"/>
  <c r="J70" i="5"/>
  <c r="E70" i="5"/>
  <c r="K69" i="5"/>
  <c r="J69" i="5"/>
  <c r="H69" i="5"/>
  <c r="G69" i="5"/>
  <c r="F69" i="5"/>
  <c r="K68" i="5"/>
  <c r="J68" i="5"/>
  <c r="H68" i="5"/>
  <c r="R68" i="5" s="1"/>
  <c r="G68" i="5"/>
  <c r="F68" i="5"/>
  <c r="C67" i="5"/>
  <c r="V66" i="5"/>
  <c r="T66" i="5"/>
  <c r="U66" i="5"/>
  <c r="S66" i="5"/>
  <c r="F66" i="5"/>
  <c r="E66" i="5"/>
  <c r="D66" i="5"/>
  <c r="I66" i="5"/>
  <c r="C66" i="5"/>
  <c r="B66" i="5"/>
  <c r="A66" i="5"/>
  <c r="L65" i="5"/>
  <c r="Q65" i="5" s="1"/>
  <c r="Z65" i="5"/>
  <c r="Y65" i="5"/>
  <c r="X65" i="5"/>
  <c r="K64" i="5"/>
  <c r="J64" i="5"/>
  <c r="Z64" i="5"/>
  <c r="Y64" i="5"/>
  <c r="X64" i="5"/>
  <c r="H64" i="5"/>
  <c r="W64" i="5" s="1"/>
  <c r="F64" i="5"/>
  <c r="V64" i="5"/>
  <c r="T64" i="5"/>
  <c r="U64" i="5"/>
  <c r="S64" i="5"/>
  <c r="E64" i="5"/>
  <c r="D64" i="5"/>
  <c r="C64" i="5"/>
  <c r="B64" i="5"/>
  <c r="A64" i="5"/>
  <c r="K63" i="5"/>
  <c r="J63" i="5"/>
  <c r="Z63" i="5"/>
  <c r="Y63" i="5"/>
  <c r="X63" i="5"/>
  <c r="H63" i="5"/>
  <c r="W63" i="5" s="1"/>
  <c r="F63" i="5"/>
  <c r="V63" i="5"/>
  <c r="T63" i="5"/>
  <c r="U63" i="5"/>
  <c r="S63" i="5"/>
  <c r="E63" i="5"/>
  <c r="D63" i="5"/>
  <c r="C63" i="5"/>
  <c r="B63" i="5"/>
  <c r="A63" i="5"/>
  <c r="K62" i="5"/>
  <c r="J62" i="5"/>
  <c r="Z62" i="5"/>
  <c r="Y62" i="5"/>
  <c r="X62" i="5"/>
  <c r="H62" i="5"/>
  <c r="W62" i="5" s="1"/>
  <c r="F62" i="5"/>
  <c r="V62" i="5"/>
  <c r="T62" i="5"/>
  <c r="U62" i="5"/>
  <c r="S62" i="5"/>
  <c r="E62" i="5"/>
  <c r="D62" i="5"/>
  <c r="C62" i="5"/>
  <c r="B62" i="5"/>
  <c r="A62" i="5"/>
  <c r="K61" i="5"/>
  <c r="J61" i="5"/>
  <c r="Z61" i="5"/>
  <c r="Y61" i="5"/>
  <c r="X61" i="5"/>
  <c r="H61" i="5"/>
  <c r="W61" i="5" s="1"/>
  <c r="F61" i="5"/>
  <c r="V61" i="5"/>
  <c r="T61" i="5"/>
  <c r="U61" i="5"/>
  <c r="S61" i="5"/>
  <c r="E61" i="5"/>
  <c r="D61" i="5"/>
  <c r="C61" i="5"/>
  <c r="B61" i="5"/>
  <c r="A61" i="5"/>
  <c r="L60" i="5"/>
  <c r="G60" i="5"/>
  <c r="E60" i="5"/>
  <c r="J59" i="5"/>
  <c r="F59" i="5"/>
  <c r="E59" i="5"/>
  <c r="J58" i="5"/>
  <c r="F58" i="5"/>
  <c r="E58" i="5"/>
  <c r="K57" i="5"/>
  <c r="J57" i="5"/>
  <c r="H57" i="5"/>
  <c r="G57" i="5"/>
  <c r="F57" i="5"/>
  <c r="K56" i="5"/>
  <c r="J56" i="5"/>
  <c r="H56" i="5"/>
  <c r="R56" i="5" s="1"/>
  <c r="G56" i="5"/>
  <c r="F56" i="5"/>
  <c r="K55" i="5"/>
  <c r="J55" i="5"/>
  <c r="H55" i="5"/>
  <c r="G55" i="5"/>
  <c r="F55" i="5"/>
  <c r="K54" i="5"/>
  <c r="J54" i="5"/>
  <c r="H54" i="5"/>
  <c r="R54" i="5" s="1"/>
  <c r="G54" i="5"/>
  <c r="F54" i="5"/>
  <c r="C53" i="5"/>
  <c r="V52" i="5"/>
  <c r="T52" i="5"/>
  <c r="U52" i="5"/>
  <c r="S52" i="5"/>
  <c r="H58" i="5" s="1"/>
  <c r="F52" i="5"/>
  <c r="E52" i="5"/>
  <c r="D52" i="5"/>
  <c r="I52" i="5"/>
  <c r="C52" i="5"/>
  <c r="B52" i="5"/>
  <c r="A52" i="5"/>
  <c r="L51" i="5"/>
  <c r="Q51" i="5" s="1"/>
  <c r="Z51" i="5"/>
  <c r="Y51" i="5"/>
  <c r="W51" i="5"/>
  <c r="K50" i="5"/>
  <c r="J50" i="5"/>
  <c r="Z50" i="5"/>
  <c r="Y50" i="5"/>
  <c r="W50" i="5"/>
  <c r="H50" i="5"/>
  <c r="X50" i="5" s="1"/>
  <c r="F50" i="5"/>
  <c r="V50" i="5"/>
  <c r="T50" i="5"/>
  <c r="U50" i="5"/>
  <c r="S50" i="5"/>
  <c r="E50" i="5"/>
  <c r="D50" i="5"/>
  <c r="B50" i="5"/>
  <c r="A50" i="5"/>
  <c r="K49" i="5"/>
  <c r="J49" i="5"/>
  <c r="Z49" i="5"/>
  <c r="Y49" i="5"/>
  <c r="W49" i="5"/>
  <c r="H49" i="5"/>
  <c r="X49" i="5" s="1"/>
  <c r="F49" i="5"/>
  <c r="V49" i="5"/>
  <c r="T49" i="5"/>
  <c r="U49" i="5"/>
  <c r="S49" i="5"/>
  <c r="E49" i="5"/>
  <c r="D49" i="5"/>
  <c r="B49" i="5"/>
  <c r="A49" i="5"/>
  <c r="L48" i="5"/>
  <c r="G48" i="5"/>
  <c r="E48" i="5"/>
  <c r="J47" i="5"/>
  <c r="E47" i="5"/>
  <c r="J46" i="5"/>
  <c r="E46" i="5"/>
  <c r="K45" i="5"/>
  <c r="J45" i="5"/>
  <c r="H45" i="5"/>
  <c r="G45" i="5"/>
  <c r="F45" i="5"/>
  <c r="K44" i="5"/>
  <c r="J44" i="5"/>
  <c r="H44" i="5"/>
  <c r="R44" i="5" s="1"/>
  <c r="G44" i="5"/>
  <c r="F44" i="5"/>
  <c r="K43" i="5"/>
  <c r="J43" i="5"/>
  <c r="H43" i="5"/>
  <c r="G43" i="5"/>
  <c r="F43" i="5"/>
  <c r="K42" i="5"/>
  <c r="J42" i="5"/>
  <c r="H42" i="5"/>
  <c r="G42" i="5"/>
  <c r="F42" i="5"/>
  <c r="V41" i="5"/>
  <c r="T41" i="5"/>
  <c r="U41" i="5"/>
  <c r="S41" i="5"/>
  <c r="F41" i="5"/>
  <c r="E41" i="5"/>
  <c r="D41" i="5"/>
  <c r="I41" i="5"/>
  <c r="C41" i="5"/>
  <c r="B41" i="5"/>
  <c r="A41" i="5"/>
  <c r="L40" i="5"/>
  <c r="Q40" i="5" s="1"/>
  <c r="Z40" i="5"/>
  <c r="Y40" i="5"/>
  <c r="X40" i="5"/>
  <c r="K39" i="5"/>
  <c r="J40" i="5" s="1"/>
  <c r="P40" i="5" s="1"/>
  <c r="H39" i="5"/>
  <c r="J39" i="5"/>
  <c r="G39" i="5"/>
  <c r="F39" i="5"/>
  <c r="V39" i="5"/>
  <c r="T39" i="5"/>
  <c r="U39" i="5"/>
  <c r="S39" i="5"/>
  <c r="E39" i="5"/>
  <c r="D39" i="5"/>
  <c r="I39" i="5"/>
  <c r="C39" i="5"/>
  <c r="B39" i="5"/>
  <c r="A39" i="5"/>
  <c r="L38" i="5"/>
  <c r="Q38" i="5" s="1"/>
  <c r="Z38" i="5"/>
  <c r="Y38" i="5"/>
  <c r="X38" i="5"/>
  <c r="K37" i="5"/>
  <c r="J38" i="5" s="1"/>
  <c r="P38" i="5" s="1"/>
  <c r="H37" i="5"/>
  <c r="G38" i="5" s="1"/>
  <c r="O38" i="5" s="1"/>
  <c r="J37" i="5"/>
  <c r="G37" i="5"/>
  <c r="F37" i="5"/>
  <c r="V37" i="5"/>
  <c r="T37" i="5"/>
  <c r="U37" i="5"/>
  <c r="S37" i="5"/>
  <c r="E37" i="5"/>
  <c r="D37" i="5"/>
  <c r="I37" i="5"/>
  <c r="C37" i="5"/>
  <c r="B37" i="5"/>
  <c r="A37" i="5"/>
  <c r="L36" i="5"/>
  <c r="Q36" i="5" s="1"/>
  <c r="Z36" i="5"/>
  <c r="Y36" i="5"/>
  <c r="X36" i="5"/>
  <c r="L35" i="5"/>
  <c r="G35" i="5"/>
  <c r="E35" i="5"/>
  <c r="J34" i="5"/>
  <c r="F34" i="5"/>
  <c r="E34" i="5"/>
  <c r="J33" i="5"/>
  <c r="F33" i="5"/>
  <c r="E33" i="5"/>
  <c r="K32" i="5"/>
  <c r="J32" i="5"/>
  <c r="H32" i="5"/>
  <c r="G32" i="5"/>
  <c r="F32" i="5"/>
  <c r="K31" i="5"/>
  <c r="J31" i="5"/>
  <c r="H31" i="5"/>
  <c r="R31" i="5" s="1"/>
  <c r="G31" i="5"/>
  <c r="F31" i="5"/>
  <c r="V30" i="5"/>
  <c r="K34" i="5" s="1"/>
  <c r="T30" i="5"/>
  <c r="K33" i="5" s="1"/>
  <c r="U30" i="5"/>
  <c r="H34" i="5" s="1"/>
  <c r="S30" i="5"/>
  <c r="H33" i="5" s="1"/>
  <c r="F30" i="5"/>
  <c r="E30" i="5"/>
  <c r="D30" i="5"/>
  <c r="I30" i="5"/>
  <c r="C30" i="5"/>
  <c r="B30" i="5"/>
  <c r="A30" i="5"/>
  <c r="L29" i="5"/>
  <c r="Q29" i="5" s="1"/>
  <c r="Z29" i="5"/>
  <c r="Y29" i="5"/>
  <c r="X29" i="5"/>
  <c r="K28" i="5"/>
  <c r="J28" i="5"/>
  <c r="Z28" i="5"/>
  <c r="Y28" i="5"/>
  <c r="X28" i="5"/>
  <c r="H28" i="5"/>
  <c r="W28" i="5" s="1"/>
  <c r="F28" i="5"/>
  <c r="V28" i="5"/>
  <c r="T28" i="5"/>
  <c r="U28" i="5"/>
  <c r="S28" i="5"/>
  <c r="E28" i="5"/>
  <c r="D28" i="5"/>
  <c r="C28" i="5"/>
  <c r="B28" i="5"/>
  <c r="A28" i="5"/>
  <c r="L27" i="5"/>
  <c r="G27" i="5"/>
  <c r="E27" i="5"/>
  <c r="J26" i="5"/>
  <c r="E26" i="5"/>
  <c r="J25" i="5"/>
  <c r="E25" i="5"/>
  <c r="K24" i="5"/>
  <c r="J24" i="5"/>
  <c r="H24" i="5"/>
  <c r="G24" i="5"/>
  <c r="F24" i="5"/>
  <c r="K23" i="5"/>
  <c r="J23" i="5"/>
  <c r="H23" i="5"/>
  <c r="R23" i="5" s="1"/>
  <c r="G23" i="5"/>
  <c r="F23" i="5"/>
  <c r="C22" i="5"/>
  <c r="V21" i="5"/>
  <c r="T21" i="5"/>
  <c r="U21" i="5"/>
  <c r="S21" i="5"/>
  <c r="F21" i="5"/>
  <c r="E21" i="5"/>
  <c r="D21" i="5"/>
  <c r="I21" i="5"/>
  <c r="C21" i="5"/>
  <c r="B21" i="5"/>
  <c r="A21" i="5"/>
  <c r="B8" i="5"/>
  <c r="B6" i="5"/>
  <c r="A1" i="5"/>
  <c r="H174" i="5" l="1"/>
  <c r="G179" i="5" s="1"/>
  <c r="O179" i="5" s="1"/>
  <c r="K174" i="5"/>
  <c r="H47" i="5"/>
  <c r="K70" i="5"/>
  <c r="K210" i="5"/>
  <c r="K26" i="5"/>
  <c r="H198" i="5"/>
  <c r="K211" i="5"/>
  <c r="H318" i="6"/>
  <c r="K103" i="5"/>
  <c r="H25" i="5"/>
  <c r="K46" i="5"/>
  <c r="K71" i="5"/>
  <c r="H112" i="5"/>
  <c r="H131" i="5"/>
  <c r="H211" i="5"/>
  <c r="G215" i="5" s="1"/>
  <c r="O215" i="5" s="1"/>
  <c r="H141" i="5"/>
  <c r="H151" i="5"/>
  <c r="K92" i="5"/>
  <c r="K104" i="5"/>
  <c r="K254" i="5"/>
  <c r="H26" i="5"/>
  <c r="W29" i="5" s="1"/>
  <c r="H70" i="5"/>
  <c r="H113" i="5"/>
  <c r="K198" i="5"/>
  <c r="G274" i="5"/>
  <c r="O274" i="5" s="1"/>
  <c r="J291" i="5"/>
  <c r="P291" i="5" s="1"/>
  <c r="K25" i="5"/>
  <c r="H71" i="5"/>
  <c r="X74" i="5" s="1"/>
  <c r="H186" i="5"/>
  <c r="K82" i="5"/>
  <c r="K112" i="5"/>
  <c r="H132" i="5"/>
  <c r="H92" i="5"/>
  <c r="H103" i="5"/>
  <c r="K123" i="5"/>
  <c r="J126" i="5" s="1"/>
  <c r="P126" i="5" s="1"/>
  <c r="K199" i="5"/>
  <c r="J203" i="5" s="1"/>
  <c r="P203" i="5" s="1"/>
  <c r="H222" i="5"/>
  <c r="H254" i="5"/>
  <c r="K47" i="5"/>
  <c r="J51" i="5" s="1"/>
  <c r="P51" i="5" s="1"/>
  <c r="K222" i="5"/>
  <c r="H46" i="5"/>
  <c r="X51" i="5" s="1"/>
  <c r="H81" i="5"/>
  <c r="K113" i="5"/>
  <c r="K131" i="5"/>
  <c r="H142" i="5"/>
  <c r="K187" i="5"/>
  <c r="K223" i="5"/>
  <c r="H253" i="5"/>
  <c r="H59" i="5"/>
  <c r="G65" i="5" s="1"/>
  <c r="O65" i="5" s="1"/>
  <c r="H82" i="5"/>
  <c r="X85" i="5" s="1"/>
  <c r="K132" i="5"/>
  <c r="K141" i="5"/>
  <c r="K142" i="5"/>
  <c r="H152" i="5"/>
  <c r="K151" i="5"/>
  <c r="J156" i="5" s="1"/>
  <c r="P156" i="5" s="1"/>
  <c r="K186" i="5"/>
  <c r="J191" i="5" s="1"/>
  <c r="P191" i="5" s="1"/>
  <c r="H223" i="5"/>
  <c r="K253" i="5"/>
  <c r="G283" i="5"/>
  <c r="O283" i="5" s="1"/>
  <c r="L295" i="5"/>
  <c r="K93" i="5"/>
  <c r="K164" i="5"/>
  <c r="R249" i="5"/>
  <c r="R267" i="5"/>
  <c r="W274" i="5"/>
  <c r="K59" i="5"/>
  <c r="G74" i="5"/>
  <c r="O74" i="5" s="1"/>
  <c r="J85" i="5"/>
  <c r="P85" i="5" s="1"/>
  <c r="X126" i="5"/>
  <c r="K175" i="5"/>
  <c r="J245" i="5"/>
  <c r="P245" i="5" s="1"/>
  <c r="L293" i="5"/>
  <c r="W36" i="5"/>
  <c r="J36" i="5"/>
  <c r="P36" i="5" s="1"/>
  <c r="G40" i="5"/>
  <c r="O40" i="5" s="1"/>
  <c r="W40" i="5"/>
  <c r="G126" i="5"/>
  <c r="O126" i="5" s="1"/>
  <c r="G167" i="5"/>
  <c r="O167" i="5" s="1"/>
  <c r="H187" i="5"/>
  <c r="R194" i="5"/>
  <c r="G236" i="5"/>
  <c r="O236" i="5" s="1"/>
  <c r="W236" i="5"/>
  <c r="R229" i="5"/>
  <c r="R238" i="5"/>
  <c r="G245" i="5"/>
  <c r="O245" i="5" s="1"/>
  <c r="X245" i="5"/>
  <c r="W265" i="5"/>
  <c r="G265" i="5"/>
  <c r="O265" i="5" s="1"/>
  <c r="J283" i="5"/>
  <c r="P283" i="5" s="1"/>
  <c r="G36" i="5"/>
  <c r="O36" i="5" s="1"/>
  <c r="W38" i="5"/>
  <c r="H93" i="5"/>
  <c r="H104" i="5"/>
  <c r="X107" i="5" s="1"/>
  <c r="R147" i="5"/>
  <c r="H199" i="5"/>
  <c r="W203" i="5" s="1"/>
  <c r="J236" i="5"/>
  <c r="P236" i="5" s="1"/>
  <c r="J265" i="5"/>
  <c r="P265" i="5" s="1"/>
  <c r="W283" i="5"/>
  <c r="G291" i="5"/>
  <c r="O291" i="5" s="1"/>
  <c r="K58" i="5"/>
  <c r="J65" i="5" s="1"/>
  <c r="P65" i="5" s="1"/>
  <c r="K163" i="5"/>
  <c r="J274" i="5"/>
  <c r="P274" i="5" s="1"/>
  <c r="R42" i="5"/>
  <c r="R128" i="5"/>
  <c r="X167" i="5"/>
  <c r="W291" i="5"/>
  <c r="W179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1" i="3"/>
  <c r="CY1" i="3"/>
  <c r="CZ1" i="3"/>
  <c r="DB1" i="3" s="1"/>
  <c r="DA1" i="3"/>
  <c r="DC1" i="3"/>
  <c r="A2" i="3"/>
  <c r="CY2" i="3"/>
  <c r="CZ2" i="3"/>
  <c r="DB2" i="3" s="1"/>
  <c r="DA2" i="3"/>
  <c r="DC2" i="3"/>
  <c r="A3" i="3"/>
  <c r="CY3" i="3"/>
  <c r="CZ3" i="3"/>
  <c r="DB3" i="3" s="1"/>
  <c r="DA3" i="3"/>
  <c r="DC3" i="3"/>
  <c r="A4" i="3"/>
  <c r="CY4" i="3"/>
  <c r="CZ4" i="3"/>
  <c r="DA4" i="3"/>
  <c r="DB4" i="3"/>
  <c r="DC4" i="3"/>
  <c r="A5" i="3"/>
  <c r="CY5" i="3"/>
  <c r="CZ5" i="3"/>
  <c r="DA5" i="3"/>
  <c r="DB5" i="3"/>
  <c r="DC5" i="3"/>
  <c r="A6" i="3"/>
  <c r="CY6" i="3"/>
  <c r="CZ6" i="3"/>
  <c r="DB6" i="3" s="1"/>
  <c r="DA6" i="3"/>
  <c r="DC6" i="3"/>
  <c r="A7" i="3"/>
  <c r="CY7" i="3"/>
  <c r="CZ7" i="3"/>
  <c r="DB7" i="3" s="1"/>
  <c r="DA7" i="3"/>
  <c r="DC7" i="3"/>
  <c r="A8" i="3"/>
  <c r="CY8" i="3"/>
  <c r="CZ8" i="3"/>
  <c r="DA8" i="3"/>
  <c r="DB8" i="3"/>
  <c r="DC8" i="3"/>
  <c r="A9" i="3"/>
  <c r="CX9" i="3"/>
  <c r="CY9" i="3"/>
  <c r="CZ9" i="3"/>
  <c r="DA9" i="3"/>
  <c r="DB9" i="3"/>
  <c r="DC9" i="3"/>
  <c r="A10" i="3"/>
  <c r="CX10" i="3"/>
  <c r="CY10" i="3"/>
  <c r="CZ10" i="3"/>
  <c r="DA10" i="3"/>
  <c r="DB10" i="3"/>
  <c r="DC10" i="3"/>
  <c r="A11" i="3"/>
  <c r="CX11" i="3"/>
  <c r="CY11" i="3"/>
  <c r="CZ11" i="3"/>
  <c r="DB11" i="3" s="1"/>
  <c r="DA11" i="3"/>
  <c r="DC11" i="3"/>
  <c r="A12" i="3"/>
  <c r="CX12" i="3"/>
  <c r="CY12" i="3"/>
  <c r="CZ12" i="3"/>
  <c r="DB12" i="3" s="1"/>
  <c r="DA12" i="3"/>
  <c r="DC12" i="3"/>
  <c r="A13" i="3"/>
  <c r="CX13" i="3"/>
  <c r="CY13" i="3"/>
  <c r="CZ13" i="3"/>
  <c r="DA13" i="3"/>
  <c r="DB13" i="3"/>
  <c r="DC13" i="3"/>
  <c r="A14" i="3"/>
  <c r="CX14" i="3"/>
  <c r="CY14" i="3"/>
  <c r="CZ14" i="3"/>
  <c r="DA14" i="3"/>
  <c r="DB14" i="3"/>
  <c r="DC14" i="3"/>
  <c r="A15" i="3"/>
  <c r="CX15" i="3"/>
  <c r="CY15" i="3"/>
  <c r="CZ15" i="3"/>
  <c r="DB15" i="3" s="1"/>
  <c r="DA15" i="3"/>
  <c r="DC15" i="3"/>
  <c r="A16" i="3"/>
  <c r="CX16" i="3"/>
  <c r="CY16" i="3"/>
  <c r="CZ16" i="3"/>
  <c r="DB16" i="3" s="1"/>
  <c r="DA16" i="3"/>
  <c r="DC16" i="3"/>
  <c r="A17" i="3"/>
  <c r="CX17" i="3"/>
  <c r="CY17" i="3"/>
  <c r="CZ17" i="3"/>
  <c r="DA17" i="3"/>
  <c r="DB17" i="3"/>
  <c r="DC17" i="3"/>
  <c r="A18" i="3"/>
  <c r="CX18" i="3"/>
  <c r="CY18" i="3"/>
  <c r="CZ18" i="3"/>
  <c r="DA18" i="3"/>
  <c r="DB18" i="3"/>
  <c r="DC18" i="3"/>
  <c r="A19" i="3"/>
  <c r="CX19" i="3"/>
  <c r="CY19" i="3"/>
  <c r="CZ19" i="3"/>
  <c r="DB19" i="3" s="1"/>
  <c r="DA19" i="3"/>
  <c r="DC19" i="3"/>
  <c r="A20" i="3"/>
  <c r="CX20" i="3"/>
  <c r="CY20" i="3"/>
  <c r="CZ20" i="3"/>
  <c r="DB20" i="3" s="1"/>
  <c r="DA20" i="3"/>
  <c r="DC20" i="3"/>
  <c r="A21" i="3"/>
  <c r="CX21" i="3"/>
  <c r="CY21" i="3"/>
  <c r="CZ21" i="3"/>
  <c r="DA21" i="3"/>
  <c r="DB21" i="3"/>
  <c r="DC21" i="3"/>
  <c r="A22" i="3"/>
  <c r="CX22" i="3"/>
  <c r="CY22" i="3"/>
  <c r="CZ22" i="3"/>
  <c r="DA22" i="3"/>
  <c r="DB22" i="3"/>
  <c r="DC22" i="3"/>
  <c r="A23" i="3"/>
  <c r="CX23" i="3"/>
  <c r="CY23" i="3"/>
  <c r="CZ23" i="3"/>
  <c r="DB23" i="3" s="1"/>
  <c r="DA23" i="3"/>
  <c r="DC23" i="3"/>
  <c r="A24" i="3"/>
  <c r="CX24" i="3"/>
  <c r="CY24" i="3"/>
  <c r="CZ24" i="3"/>
  <c r="DB24" i="3" s="1"/>
  <c r="DA24" i="3"/>
  <c r="DC24" i="3"/>
  <c r="A25" i="3"/>
  <c r="CX25" i="3"/>
  <c r="CY25" i="3"/>
  <c r="CZ25" i="3"/>
  <c r="DA25" i="3"/>
  <c r="DB25" i="3"/>
  <c r="DC25" i="3"/>
  <c r="A26" i="3"/>
  <c r="CX26" i="3"/>
  <c r="CY26" i="3"/>
  <c r="CZ26" i="3"/>
  <c r="DA26" i="3"/>
  <c r="DB26" i="3"/>
  <c r="DC26" i="3"/>
  <c r="A27" i="3"/>
  <c r="CX27" i="3"/>
  <c r="CY27" i="3"/>
  <c r="CZ27" i="3"/>
  <c r="DB27" i="3" s="1"/>
  <c r="DA27" i="3"/>
  <c r="DC27" i="3"/>
  <c r="A28" i="3"/>
  <c r="CX28" i="3"/>
  <c r="CY28" i="3"/>
  <c r="CZ28" i="3"/>
  <c r="DB28" i="3" s="1"/>
  <c r="DA28" i="3"/>
  <c r="DC28" i="3"/>
  <c r="A29" i="3"/>
  <c r="CX29" i="3"/>
  <c r="CY29" i="3"/>
  <c r="CZ29" i="3"/>
  <c r="DA29" i="3"/>
  <c r="DB29" i="3"/>
  <c r="DC29" i="3"/>
  <c r="A30" i="3"/>
  <c r="CX30" i="3"/>
  <c r="CY30" i="3"/>
  <c r="CZ30" i="3"/>
  <c r="DA30" i="3"/>
  <c r="DB30" i="3"/>
  <c r="DC30" i="3"/>
  <c r="A31" i="3"/>
  <c r="CX31" i="3"/>
  <c r="CY31" i="3"/>
  <c r="CZ31" i="3"/>
  <c r="DB31" i="3" s="1"/>
  <c r="DA31" i="3"/>
  <c r="DC31" i="3"/>
  <c r="A32" i="3"/>
  <c r="CX32" i="3"/>
  <c r="CY32" i="3"/>
  <c r="CZ32" i="3"/>
  <c r="DB32" i="3" s="1"/>
  <c r="DA32" i="3"/>
  <c r="DC32" i="3"/>
  <c r="A33" i="3"/>
  <c r="CX33" i="3"/>
  <c r="CY33" i="3"/>
  <c r="CZ33" i="3"/>
  <c r="DA33" i="3"/>
  <c r="DB33" i="3"/>
  <c r="DC33" i="3"/>
  <c r="A34" i="3"/>
  <c r="CX34" i="3"/>
  <c r="CY34" i="3"/>
  <c r="CZ34" i="3"/>
  <c r="DA34" i="3"/>
  <c r="DB34" i="3"/>
  <c r="DC34" i="3"/>
  <c r="A35" i="3"/>
  <c r="CX35" i="3"/>
  <c r="CY35" i="3"/>
  <c r="CZ35" i="3"/>
  <c r="DB35" i="3" s="1"/>
  <c r="DA35" i="3"/>
  <c r="DC35" i="3"/>
  <c r="A36" i="3"/>
  <c r="CX36" i="3"/>
  <c r="CY36" i="3"/>
  <c r="CZ36" i="3"/>
  <c r="DB36" i="3" s="1"/>
  <c r="DA36" i="3"/>
  <c r="DC36" i="3"/>
  <c r="A37" i="3"/>
  <c r="CX37" i="3"/>
  <c r="CY37" i="3"/>
  <c r="CZ37" i="3"/>
  <c r="DA37" i="3"/>
  <c r="DB37" i="3"/>
  <c r="DC37" i="3"/>
  <c r="A38" i="3"/>
  <c r="CX38" i="3"/>
  <c r="CY38" i="3"/>
  <c r="CZ38" i="3"/>
  <c r="DA38" i="3"/>
  <c r="DB38" i="3"/>
  <c r="DC38" i="3"/>
  <c r="A39" i="3"/>
  <c r="CX39" i="3"/>
  <c r="CY39" i="3"/>
  <c r="CZ39" i="3"/>
  <c r="DB39" i="3" s="1"/>
  <c r="DA39" i="3"/>
  <c r="DC39" i="3"/>
  <c r="A40" i="3"/>
  <c r="CX40" i="3"/>
  <c r="CY40" i="3"/>
  <c r="CZ40" i="3"/>
  <c r="DB40" i="3" s="1"/>
  <c r="DA40" i="3"/>
  <c r="DC40" i="3"/>
  <c r="A41" i="3"/>
  <c r="CX41" i="3"/>
  <c r="CY41" i="3"/>
  <c r="CZ41" i="3"/>
  <c r="DA41" i="3"/>
  <c r="DB41" i="3"/>
  <c r="DC41" i="3"/>
  <c r="A42" i="3"/>
  <c r="CX42" i="3"/>
  <c r="CY42" i="3"/>
  <c r="CZ42" i="3"/>
  <c r="DA42" i="3"/>
  <c r="DB42" i="3"/>
  <c r="DC42" i="3"/>
  <c r="A43" i="3"/>
  <c r="CX43" i="3"/>
  <c r="CY43" i="3"/>
  <c r="CZ43" i="3"/>
  <c r="DB43" i="3" s="1"/>
  <c r="DA43" i="3"/>
  <c r="DC43" i="3"/>
  <c r="A44" i="3"/>
  <c r="CX44" i="3"/>
  <c r="CY44" i="3"/>
  <c r="CZ44" i="3"/>
  <c r="DB44" i="3" s="1"/>
  <c r="DA44" i="3"/>
  <c r="DC44" i="3"/>
  <c r="A45" i="3"/>
  <c r="CY45" i="3"/>
  <c r="CZ45" i="3"/>
  <c r="DA45" i="3"/>
  <c r="DB45" i="3"/>
  <c r="DC45" i="3"/>
  <c r="A46" i="3"/>
  <c r="CY46" i="3"/>
  <c r="CZ46" i="3"/>
  <c r="DA46" i="3"/>
  <c r="DB46" i="3"/>
  <c r="DC46" i="3"/>
  <c r="A47" i="3"/>
  <c r="CY47" i="3"/>
  <c r="CZ47" i="3"/>
  <c r="DB47" i="3" s="1"/>
  <c r="DA47" i="3"/>
  <c r="DC47" i="3"/>
  <c r="A48" i="3"/>
  <c r="CY48" i="3"/>
  <c r="CZ48" i="3"/>
  <c r="DB48" i="3" s="1"/>
  <c r="DA48" i="3"/>
  <c r="DC48" i="3"/>
  <c r="A49" i="3"/>
  <c r="CY49" i="3"/>
  <c r="CZ49" i="3"/>
  <c r="DA49" i="3"/>
  <c r="DB49" i="3"/>
  <c r="DC49" i="3"/>
  <c r="A50" i="3"/>
  <c r="CY50" i="3"/>
  <c r="CZ50" i="3"/>
  <c r="DA50" i="3"/>
  <c r="DB50" i="3"/>
  <c r="DC50" i="3"/>
  <c r="A51" i="3"/>
  <c r="CY51" i="3"/>
  <c r="CZ51" i="3"/>
  <c r="DB51" i="3" s="1"/>
  <c r="DA51" i="3"/>
  <c r="DC51" i="3"/>
  <c r="A52" i="3"/>
  <c r="CY52" i="3"/>
  <c r="CZ52" i="3"/>
  <c r="DB52" i="3" s="1"/>
  <c r="DA52" i="3"/>
  <c r="DC52" i="3"/>
  <c r="A53" i="3"/>
  <c r="CY53" i="3"/>
  <c r="CZ53" i="3"/>
  <c r="DA53" i="3"/>
  <c r="DB53" i="3"/>
  <c r="DC53" i="3"/>
  <c r="A54" i="3"/>
  <c r="CY54" i="3"/>
  <c r="CZ54" i="3"/>
  <c r="DA54" i="3"/>
  <c r="DB54" i="3"/>
  <c r="DC54" i="3"/>
  <c r="A55" i="3"/>
  <c r="CY55" i="3"/>
  <c r="CZ55" i="3"/>
  <c r="DB55" i="3" s="1"/>
  <c r="DA55" i="3"/>
  <c r="DC55" i="3"/>
  <c r="A56" i="3"/>
  <c r="CY56" i="3"/>
  <c r="CZ56" i="3"/>
  <c r="DB56" i="3" s="1"/>
  <c r="DA56" i="3"/>
  <c r="DC56" i="3"/>
  <c r="A57" i="3"/>
  <c r="CY57" i="3"/>
  <c r="CZ57" i="3"/>
  <c r="DA57" i="3"/>
  <c r="DB57" i="3"/>
  <c r="DC57" i="3"/>
  <c r="A58" i="3"/>
  <c r="CY58" i="3"/>
  <c r="CZ58" i="3"/>
  <c r="DA58" i="3"/>
  <c r="DB58" i="3"/>
  <c r="DC58" i="3"/>
  <c r="A59" i="3"/>
  <c r="CY59" i="3"/>
  <c r="CZ59" i="3"/>
  <c r="DB59" i="3" s="1"/>
  <c r="DA59" i="3"/>
  <c r="DC59" i="3"/>
  <c r="A60" i="3"/>
  <c r="CY60" i="3"/>
  <c r="CZ60" i="3"/>
  <c r="DB60" i="3" s="1"/>
  <c r="DA60" i="3"/>
  <c r="DC60" i="3"/>
  <c r="A61" i="3"/>
  <c r="CY61" i="3"/>
  <c r="CZ61" i="3"/>
  <c r="DA61" i="3"/>
  <c r="DB61" i="3"/>
  <c r="DC61" i="3"/>
  <c r="A62" i="3"/>
  <c r="CY62" i="3"/>
  <c r="CZ62" i="3"/>
  <c r="DA62" i="3"/>
  <c r="DB62" i="3"/>
  <c r="DC62" i="3"/>
  <c r="A63" i="3"/>
  <c r="CY63" i="3"/>
  <c r="CZ63" i="3"/>
  <c r="DB63" i="3" s="1"/>
  <c r="DA63" i="3"/>
  <c r="DC63" i="3"/>
  <c r="A64" i="3"/>
  <c r="CY64" i="3"/>
  <c r="CZ64" i="3"/>
  <c r="DB64" i="3" s="1"/>
  <c r="DA64" i="3"/>
  <c r="DC64" i="3"/>
  <c r="A65" i="3"/>
  <c r="CY65" i="3"/>
  <c r="CZ65" i="3"/>
  <c r="DA65" i="3"/>
  <c r="DB65" i="3"/>
  <c r="DC65" i="3"/>
  <c r="A66" i="3"/>
  <c r="CY66" i="3"/>
  <c r="CZ66" i="3"/>
  <c r="DA66" i="3"/>
  <c r="DB66" i="3"/>
  <c r="DC66" i="3"/>
  <c r="A67" i="3"/>
  <c r="CY67" i="3"/>
  <c r="CZ67" i="3"/>
  <c r="DB67" i="3" s="1"/>
  <c r="DA67" i="3"/>
  <c r="DC67" i="3"/>
  <c r="A68" i="3"/>
  <c r="CY68" i="3"/>
  <c r="CZ68" i="3"/>
  <c r="DB68" i="3" s="1"/>
  <c r="DA68" i="3"/>
  <c r="DC68" i="3"/>
  <c r="A69" i="3"/>
  <c r="CY69" i="3"/>
  <c r="CZ69" i="3"/>
  <c r="DA69" i="3"/>
  <c r="DB69" i="3"/>
  <c r="DC69" i="3"/>
  <c r="A70" i="3"/>
  <c r="CY70" i="3"/>
  <c r="CZ70" i="3"/>
  <c r="DA70" i="3"/>
  <c r="DB70" i="3"/>
  <c r="DC70" i="3"/>
  <c r="A71" i="3"/>
  <c r="CY71" i="3"/>
  <c r="CZ71" i="3"/>
  <c r="DB71" i="3" s="1"/>
  <c r="DA71" i="3"/>
  <c r="DC71" i="3"/>
  <c r="A72" i="3"/>
  <c r="CY72" i="3"/>
  <c r="CZ72" i="3"/>
  <c r="DB72" i="3" s="1"/>
  <c r="DA72" i="3"/>
  <c r="DC72" i="3"/>
  <c r="A73" i="3"/>
  <c r="CY73" i="3"/>
  <c r="CZ73" i="3"/>
  <c r="DA73" i="3"/>
  <c r="DB73" i="3"/>
  <c r="DC73" i="3"/>
  <c r="A74" i="3"/>
  <c r="CY74" i="3"/>
  <c r="CZ74" i="3"/>
  <c r="DA74" i="3"/>
  <c r="DB74" i="3"/>
  <c r="DC74" i="3"/>
  <c r="A75" i="3"/>
  <c r="CY75" i="3"/>
  <c r="CZ75" i="3"/>
  <c r="DB75" i="3" s="1"/>
  <c r="DA75" i="3"/>
  <c r="DC75" i="3"/>
  <c r="A76" i="3"/>
  <c r="CY76" i="3"/>
  <c r="CZ76" i="3"/>
  <c r="DB76" i="3" s="1"/>
  <c r="DA76" i="3"/>
  <c r="DC76" i="3"/>
  <c r="A77" i="3"/>
  <c r="CY77" i="3"/>
  <c r="CZ77" i="3"/>
  <c r="DA77" i="3"/>
  <c r="DB77" i="3"/>
  <c r="DC77" i="3"/>
  <c r="A78" i="3"/>
  <c r="CY78" i="3"/>
  <c r="CZ78" i="3"/>
  <c r="DA78" i="3"/>
  <c r="DB78" i="3"/>
  <c r="DC78" i="3"/>
  <c r="A79" i="3"/>
  <c r="CY79" i="3"/>
  <c r="CZ79" i="3"/>
  <c r="DB79" i="3" s="1"/>
  <c r="DA79" i="3"/>
  <c r="DC79" i="3"/>
  <c r="A80" i="3"/>
  <c r="CY80" i="3"/>
  <c r="CZ80" i="3"/>
  <c r="DB80" i="3" s="1"/>
  <c r="DA80" i="3"/>
  <c r="DC80" i="3"/>
  <c r="A81" i="3"/>
  <c r="CY81" i="3"/>
  <c r="CZ81" i="3"/>
  <c r="DA81" i="3"/>
  <c r="DB81" i="3"/>
  <c r="DC81" i="3"/>
  <c r="A82" i="3"/>
  <c r="CY82" i="3"/>
  <c r="CZ82" i="3"/>
  <c r="DA82" i="3"/>
  <c r="DB82" i="3"/>
  <c r="DC82" i="3"/>
  <c r="A83" i="3"/>
  <c r="CY83" i="3"/>
  <c r="CZ83" i="3"/>
  <c r="DB83" i="3" s="1"/>
  <c r="DA83" i="3"/>
  <c r="DC83" i="3"/>
  <c r="A84" i="3"/>
  <c r="CY84" i="3"/>
  <c r="CZ84" i="3"/>
  <c r="DB84" i="3" s="1"/>
  <c r="DA84" i="3"/>
  <c r="DC84" i="3"/>
  <c r="A85" i="3"/>
  <c r="CY85" i="3"/>
  <c r="CZ85" i="3"/>
  <c r="DA85" i="3"/>
  <c r="DB85" i="3"/>
  <c r="DC85" i="3"/>
  <c r="A86" i="3"/>
  <c r="CY86" i="3"/>
  <c r="CZ86" i="3"/>
  <c r="DA86" i="3"/>
  <c r="DB86" i="3"/>
  <c r="DC86" i="3"/>
  <c r="A87" i="3"/>
  <c r="CY87" i="3"/>
  <c r="CZ87" i="3"/>
  <c r="DB87" i="3" s="1"/>
  <c r="DA87" i="3"/>
  <c r="DC87" i="3"/>
  <c r="A88" i="3"/>
  <c r="CY88" i="3"/>
  <c r="CZ88" i="3"/>
  <c r="DB88" i="3" s="1"/>
  <c r="DA88" i="3"/>
  <c r="DC88" i="3"/>
  <c r="A89" i="3"/>
  <c r="CY89" i="3"/>
  <c r="CZ89" i="3"/>
  <c r="DA89" i="3"/>
  <c r="DB89" i="3"/>
  <c r="DC89" i="3"/>
  <c r="A90" i="3"/>
  <c r="CY90" i="3"/>
  <c r="CZ90" i="3"/>
  <c r="DA90" i="3"/>
  <c r="DB90" i="3"/>
  <c r="DC90" i="3"/>
  <c r="A91" i="3"/>
  <c r="CY91" i="3"/>
  <c r="CZ91" i="3"/>
  <c r="DB91" i="3" s="1"/>
  <c r="DA91" i="3"/>
  <c r="DC91" i="3"/>
  <c r="A92" i="3"/>
  <c r="CY92" i="3"/>
  <c r="CZ92" i="3"/>
  <c r="DB92" i="3" s="1"/>
  <c r="DA92" i="3"/>
  <c r="DC92" i="3"/>
  <c r="A93" i="3"/>
  <c r="CY93" i="3"/>
  <c r="CZ93" i="3"/>
  <c r="DA93" i="3"/>
  <c r="DB93" i="3"/>
  <c r="DC93" i="3"/>
  <c r="A94" i="3"/>
  <c r="CY94" i="3"/>
  <c r="CZ94" i="3"/>
  <c r="DA94" i="3"/>
  <c r="DB94" i="3"/>
  <c r="DC94" i="3"/>
  <c r="A95" i="3"/>
  <c r="CY95" i="3"/>
  <c r="CZ95" i="3"/>
  <c r="DB95" i="3" s="1"/>
  <c r="DA95" i="3"/>
  <c r="DC95" i="3"/>
  <c r="A96" i="3"/>
  <c r="CY96" i="3"/>
  <c r="CZ96" i="3"/>
  <c r="DB96" i="3" s="1"/>
  <c r="DA96" i="3"/>
  <c r="DC96" i="3"/>
  <c r="A97" i="3"/>
  <c r="CY97" i="3"/>
  <c r="CZ97" i="3"/>
  <c r="DA97" i="3"/>
  <c r="DB97" i="3"/>
  <c r="DC97" i="3"/>
  <c r="A98" i="3"/>
  <c r="CY98" i="3"/>
  <c r="CZ98" i="3"/>
  <c r="DA98" i="3"/>
  <c r="DB98" i="3"/>
  <c r="DC98" i="3"/>
  <c r="A99" i="3"/>
  <c r="CY99" i="3"/>
  <c r="CZ99" i="3"/>
  <c r="DB99" i="3" s="1"/>
  <c r="DA99" i="3"/>
  <c r="DC99" i="3"/>
  <c r="A100" i="3"/>
  <c r="CY100" i="3"/>
  <c r="CZ100" i="3"/>
  <c r="DB100" i="3" s="1"/>
  <c r="DA100" i="3"/>
  <c r="DC100" i="3"/>
  <c r="A101" i="3"/>
  <c r="CY101" i="3"/>
  <c r="CZ101" i="3"/>
  <c r="DA101" i="3"/>
  <c r="DB101" i="3"/>
  <c r="DC101" i="3"/>
  <c r="A102" i="3"/>
  <c r="CY102" i="3"/>
  <c r="CZ102" i="3"/>
  <c r="DA102" i="3"/>
  <c r="DB102" i="3"/>
  <c r="DC102" i="3"/>
  <c r="A103" i="3"/>
  <c r="CY103" i="3"/>
  <c r="CZ103" i="3"/>
  <c r="DB103" i="3" s="1"/>
  <c r="DA103" i="3"/>
  <c r="DC103" i="3"/>
  <c r="A104" i="3"/>
  <c r="CY104" i="3"/>
  <c r="CZ104" i="3"/>
  <c r="DB104" i="3" s="1"/>
  <c r="DA104" i="3"/>
  <c r="DC104" i="3"/>
  <c r="A105" i="3"/>
  <c r="CY105" i="3"/>
  <c r="CZ105" i="3"/>
  <c r="DA105" i="3"/>
  <c r="DB105" i="3"/>
  <c r="DC105" i="3"/>
  <c r="A106" i="3"/>
  <c r="CY106" i="3"/>
  <c r="CZ106" i="3"/>
  <c r="DA106" i="3"/>
  <c r="DB106" i="3"/>
  <c r="DC106" i="3"/>
  <c r="A107" i="3"/>
  <c r="CY107" i="3"/>
  <c r="CZ107" i="3"/>
  <c r="DB107" i="3" s="1"/>
  <c r="DA107" i="3"/>
  <c r="DC107" i="3"/>
  <c r="A108" i="3"/>
  <c r="CY108" i="3"/>
  <c r="CZ108" i="3"/>
  <c r="DB108" i="3" s="1"/>
  <c r="DA108" i="3"/>
  <c r="DC108" i="3"/>
  <c r="A109" i="3"/>
  <c r="CY109" i="3"/>
  <c r="CZ109" i="3"/>
  <c r="DA109" i="3"/>
  <c r="DB109" i="3"/>
  <c r="DC109" i="3"/>
  <c r="A110" i="3"/>
  <c r="CY110" i="3"/>
  <c r="CZ110" i="3"/>
  <c r="DA110" i="3"/>
  <c r="DB110" i="3"/>
  <c r="DC110" i="3"/>
  <c r="A111" i="3"/>
  <c r="CY111" i="3"/>
  <c r="CZ111" i="3"/>
  <c r="DB111" i="3" s="1"/>
  <c r="DA111" i="3"/>
  <c r="DC111" i="3"/>
  <c r="A112" i="3"/>
  <c r="CY112" i="3"/>
  <c r="CZ112" i="3"/>
  <c r="DB112" i="3" s="1"/>
  <c r="DA112" i="3"/>
  <c r="DC112" i="3"/>
  <c r="A113" i="3"/>
  <c r="CY113" i="3"/>
  <c r="CZ113" i="3"/>
  <c r="DA113" i="3"/>
  <c r="DB113" i="3"/>
  <c r="DC113" i="3"/>
  <c r="A114" i="3"/>
  <c r="CY114" i="3"/>
  <c r="CZ114" i="3"/>
  <c r="DA114" i="3"/>
  <c r="DB114" i="3"/>
  <c r="DC114" i="3"/>
  <c r="A115" i="3"/>
  <c r="CY115" i="3"/>
  <c r="CZ115" i="3"/>
  <c r="DB115" i="3" s="1"/>
  <c r="DA115" i="3"/>
  <c r="DC115" i="3"/>
  <c r="A116" i="3"/>
  <c r="CY116" i="3"/>
  <c r="CZ116" i="3"/>
  <c r="DB116" i="3" s="1"/>
  <c r="DA116" i="3"/>
  <c r="DC116" i="3"/>
  <c r="A117" i="3"/>
  <c r="CY117" i="3"/>
  <c r="CZ117" i="3"/>
  <c r="DA117" i="3"/>
  <c r="DB117" i="3"/>
  <c r="DC117" i="3"/>
  <c r="A118" i="3"/>
  <c r="CY118" i="3"/>
  <c r="CZ118" i="3"/>
  <c r="DA118" i="3"/>
  <c r="DB118" i="3"/>
  <c r="DC118" i="3"/>
  <c r="A119" i="3"/>
  <c r="CY119" i="3"/>
  <c r="CZ119" i="3"/>
  <c r="DB119" i="3" s="1"/>
  <c r="DA119" i="3"/>
  <c r="DC119" i="3"/>
  <c r="A120" i="3"/>
  <c r="CY120" i="3"/>
  <c r="CZ120" i="3"/>
  <c r="DB120" i="3" s="1"/>
  <c r="DA120" i="3"/>
  <c r="DC120" i="3"/>
  <c r="A121" i="3"/>
  <c r="CY121" i="3"/>
  <c r="CZ121" i="3"/>
  <c r="DA121" i="3"/>
  <c r="DB121" i="3"/>
  <c r="DC121" i="3"/>
  <c r="A122" i="3"/>
  <c r="CY122" i="3"/>
  <c r="CZ122" i="3"/>
  <c r="DA122" i="3"/>
  <c r="DB122" i="3"/>
  <c r="DC122" i="3"/>
  <c r="A123" i="3"/>
  <c r="CY123" i="3"/>
  <c r="CZ123" i="3"/>
  <c r="DB123" i="3" s="1"/>
  <c r="DA123" i="3"/>
  <c r="DC123" i="3"/>
  <c r="A124" i="3"/>
  <c r="CY124" i="3"/>
  <c r="CZ124" i="3"/>
  <c r="DB124" i="3" s="1"/>
  <c r="DA124" i="3"/>
  <c r="DC124" i="3"/>
  <c r="A125" i="3"/>
  <c r="CY125" i="3"/>
  <c r="CZ125" i="3"/>
  <c r="DA125" i="3"/>
  <c r="DB125" i="3"/>
  <c r="DC125" i="3"/>
  <c r="A126" i="3"/>
  <c r="CY126" i="3"/>
  <c r="CZ126" i="3"/>
  <c r="DA126" i="3"/>
  <c r="DB126" i="3"/>
  <c r="DC126" i="3"/>
  <c r="A127" i="3"/>
  <c r="CY127" i="3"/>
  <c r="CZ127" i="3"/>
  <c r="DB127" i="3" s="1"/>
  <c r="DA127" i="3"/>
  <c r="DC127" i="3"/>
  <c r="A128" i="3"/>
  <c r="CY128" i="3"/>
  <c r="CZ128" i="3"/>
  <c r="DB128" i="3" s="1"/>
  <c r="DA128" i="3"/>
  <c r="DC128" i="3"/>
  <c r="A129" i="3"/>
  <c r="CY129" i="3"/>
  <c r="CZ129" i="3"/>
  <c r="DA129" i="3"/>
  <c r="DB129" i="3"/>
  <c r="DC129" i="3"/>
  <c r="A130" i="3"/>
  <c r="CY130" i="3"/>
  <c r="CZ130" i="3"/>
  <c r="DA130" i="3"/>
  <c r="DB130" i="3"/>
  <c r="DC130" i="3"/>
  <c r="A131" i="3"/>
  <c r="CY131" i="3"/>
  <c r="CZ131" i="3"/>
  <c r="DB131" i="3" s="1"/>
  <c r="DA131" i="3"/>
  <c r="DC131" i="3"/>
  <c r="A132" i="3"/>
  <c r="CY132" i="3"/>
  <c r="CZ132" i="3"/>
  <c r="DB132" i="3" s="1"/>
  <c r="DA132" i="3"/>
  <c r="DC132" i="3"/>
  <c r="A133" i="3"/>
  <c r="CY133" i="3"/>
  <c r="CZ133" i="3"/>
  <c r="DA133" i="3"/>
  <c r="DB133" i="3"/>
  <c r="DC133" i="3"/>
  <c r="A134" i="3"/>
  <c r="CY134" i="3"/>
  <c r="CZ134" i="3"/>
  <c r="DA134" i="3"/>
  <c r="DB134" i="3"/>
  <c r="DC134" i="3"/>
  <c r="A135" i="3"/>
  <c r="CY135" i="3"/>
  <c r="CZ135" i="3"/>
  <c r="DB135" i="3" s="1"/>
  <c r="DA135" i="3"/>
  <c r="DC135" i="3"/>
  <c r="A136" i="3"/>
  <c r="CY136" i="3"/>
  <c r="CZ136" i="3"/>
  <c r="DB136" i="3" s="1"/>
  <c r="DA136" i="3"/>
  <c r="DC136" i="3"/>
  <c r="A137" i="3"/>
  <c r="CY137" i="3"/>
  <c r="CZ137" i="3"/>
  <c r="DA137" i="3"/>
  <c r="DB137" i="3"/>
  <c r="DC137" i="3"/>
  <c r="A138" i="3"/>
  <c r="CY138" i="3"/>
  <c r="CZ138" i="3"/>
  <c r="DA138" i="3"/>
  <c r="DB138" i="3"/>
  <c r="DC138" i="3"/>
  <c r="A139" i="3"/>
  <c r="CY139" i="3"/>
  <c r="CZ139" i="3"/>
  <c r="DB139" i="3" s="1"/>
  <c r="DA139" i="3"/>
  <c r="DC139" i="3"/>
  <c r="A140" i="3"/>
  <c r="CY140" i="3"/>
  <c r="CZ140" i="3"/>
  <c r="DB140" i="3" s="1"/>
  <c r="DA140" i="3"/>
  <c r="DC140" i="3"/>
  <c r="A141" i="3"/>
  <c r="CY141" i="3"/>
  <c r="CZ141" i="3"/>
  <c r="DA141" i="3"/>
  <c r="DB141" i="3"/>
  <c r="DC141" i="3"/>
  <c r="A142" i="3"/>
  <c r="CY142" i="3"/>
  <c r="CZ142" i="3"/>
  <c r="DA142" i="3"/>
  <c r="DB142" i="3"/>
  <c r="DC142" i="3"/>
  <c r="A143" i="3"/>
  <c r="CY143" i="3"/>
  <c r="CZ143" i="3"/>
  <c r="DB143" i="3" s="1"/>
  <c r="DA143" i="3"/>
  <c r="DC143" i="3"/>
  <c r="A144" i="3"/>
  <c r="CY144" i="3"/>
  <c r="CZ144" i="3"/>
  <c r="DB144" i="3" s="1"/>
  <c r="DA144" i="3"/>
  <c r="DC144" i="3"/>
  <c r="A145" i="3"/>
  <c r="CY145" i="3"/>
  <c r="CZ145" i="3"/>
  <c r="DA145" i="3"/>
  <c r="DB145" i="3"/>
  <c r="DC145" i="3"/>
  <c r="A146" i="3"/>
  <c r="CY146" i="3"/>
  <c r="CZ146" i="3"/>
  <c r="DA146" i="3"/>
  <c r="DB146" i="3"/>
  <c r="DC146" i="3"/>
  <c r="A147" i="3"/>
  <c r="CY147" i="3"/>
  <c r="CZ147" i="3"/>
  <c r="DB147" i="3" s="1"/>
  <c r="DA147" i="3"/>
  <c r="DC147" i="3"/>
  <c r="A148" i="3"/>
  <c r="CY148" i="3"/>
  <c r="CZ148" i="3"/>
  <c r="DB148" i="3" s="1"/>
  <c r="DA148" i="3"/>
  <c r="DC148" i="3"/>
  <c r="A149" i="3"/>
  <c r="CY149" i="3"/>
  <c r="CZ149" i="3"/>
  <c r="DA149" i="3"/>
  <c r="DB149" i="3"/>
  <c r="DC149" i="3"/>
  <c r="A150" i="3"/>
  <c r="CY150" i="3"/>
  <c r="CZ150" i="3"/>
  <c r="DA150" i="3"/>
  <c r="DB150" i="3"/>
  <c r="DC150" i="3"/>
  <c r="A151" i="3"/>
  <c r="CY151" i="3"/>
  <c r="CZ151" i="3"/>
  <c r="DB151" i="3" s="1"/>
  <c r="DA151" i="3"/>
  <c r="DC151" i="3"/>
  <c r="A152" i="3"/>
  <c r="CY152" i="3"/>
  <c r="CZ152" i="3"/>
  <c r="DB152" i="3" s="1"/>
  <c r="DA152" i="3"/>
  <c r="DC152" i="3"/>
  <c r="A153" i="3"/>
  <c r="CY153" i="3"/>
  <c r="CZ153" i="3"/>
  <c r="DA153" i="3"/>
  <c r="DB153" i="3"/>
  <c r="DC153" i="3"/>
  <c r="A154" i="3"/>
  <c r="CY154" i="3"/>
  <c r="CZ154" i="3"/>
  <c r="DA154" i="3"/>
  <c r="DB154" i="3"/>
  <c r="DC154" i="3"/>
  <c r="A155" i="3"/>
  <c r="CY155" i="3"/>
  <c r="CZ155" i="3"/>
  <c r="DB155" i="3" s="1"/>
  <c r="DA155" i="3"/>
  <c r="DC155" i="3"/>
  <c r="A156" i="3"/>
  <c r="CY156" i="3"/>
  <c r="CZ156" i="3"/>
  <c r="DB156" i="3" s="1"/>
  <c r="DA156" i="3"/>
  <c r="DC156" i="3"/>
  <c r="A157" i="3"/>
  <c r="CY157" i="3"/>
  <c r="CZ157" i="3"/>
  <c r="DA157" i="3"/>
  <c r="DB157" i="3"/>
  <c r="DC157" i="3"/>
  <c r="A158" i="3"/>
  <c r="CY158" i="3"/>
  <c r="CZ158" i="3"/>
  <c r="DA158" i="3"/>
  <c r="DB158" i="3"/>
  <c r="DC158" i="3"/>
  <c r="A159" i="3"/>
  <c r="CY159" i="3"/>
  <c r="CZ159" i="3"/>
  <c r="DB159" i="3" s="1"/>
  <c r="DA159" i="3"/>
  <c r="DC159" i="3"/>
  <c r="A160" i="3"/>
  <c r="CY160" i="3"/>
  <c r="CZ160" i="3"/>
  <c r="DB160" i="3" s="1"/>
  <c r="DA160" i="3"/>
  <c r="DC160" i="3"/>
  <c r="A161" i="3"/>
  <c r="CY161" i="3"/>
  <c r="CZ161" i="3"/>
  <c r="DA161" i="3"/>
  <c r="DB161" i="3"/>
  <c r="DC161" i="3"/>
  <c r="A162" i="3"/>
  <c r="CY162" i="3"/>
  <c r="CZ162" i="3"/>
  <c r="DA162" i="3"/>
  <c r="DB162" i="3"/>
  <c r="DC162" i="3"/>
  <c r="A163" i="3"/>
  <c r="CY163" i="3"/>
  <c r="CZ163" i="3"/>
  <c r="DB163" i="3" s="1"/>
  <c r="DA163" i="3"/>
  <c r="DC163" i="3"/>
  <c r="A164" i="3"/>
  <c r="CY164" i="3"/>
  <c r="CZ164" i="3"/>
  <c r="DB164" i="3" s="1"/>
  <c r="DA164" i="3"/>
  <c r="DC164" i="3"/>
  <c r="A165" i="3"/>
  <c r="CY165" i="3"/>
  <c r="CZ165" i="3"/>
  <c r="DA165" i="3"/>
  <c r="DB165" i="3"/>
  <c r="DC165" i="3"/>
  <c r="A166" i="3"/>
  <c r="CY166" i="3"/>
  <c r="CZ166" i="3"/>
  <c r="DA166" i="3"/>
  <c r="DB166" i="3"/>
  <c r="DC166" i="3"/>
  <c r="A167" i="3"/>
  <c r="CX167" i="3"/>
  <c r="CY167" i="3"/>
  <c r="CZ167" i="3"/>
  <c r="DB167" i="3" s="1"/>
  <c r="DA167" i="3"/>
  <c r="DC167" i="3"/>
  <c r="A168" i="3"/>
  <c r="CX168" i="3"/>
  <c r="CY168" i="3"/>
  <c r="CZ168" i="3"/>
  <c r="DB168" i="3" s="1"/>
  <c r="DA168" i="3"/>
  <c r="DC168" i="3"/>
  <c r="A169" i="3"/>
  <c r="CX169" i="3"/>
  <c r="CY169" i="3"/>
  <c r="CZ169" i="3"/>
  <c r="DA169" i="3"/>
  <c r="DB169" i="3"/>
  <c r="DC169" i="3"/>
  <c r="A170" i="3"/>
  <c r="CX170" i="3"/>
  <c r="CY170" i="3"/>
  <c r="CZ170" i="3"/>
  <c r="DA170" i="3"/>
  <c r="DB170" i="3"/>
  <c r="DC170" i="3"/>
  <c r="A171" i="3"/>
  <c r="CX171" i="3"/>
  <c r="CY171" i="3"/>
  <c r="CZ171" i="3"/>
  <c r="DB171" i="3" s="1"/>
  <c r="DA171" i="3"/>
  <c r="DC171" i="3"/>
  <c r="A172" i="3"/>
  <c r="CX172" i="3"/>
  <c r="CY172" i="3"/>
  <c r="CZ172" i="3"/>
  <c r="DB172" i="3" s="1"/>
  <c r="DA172" i="3"/>
  <c r="DC172" i="3"/>
  <c r="A173" i="3"/>
  <c r="CX173" i="3"/>
  <c r="CY173" i="3"/>
  <c r="CZ173" i="3"/>
  <c r="DA173" i="3"/>
  <c r="DB173" i="3"/>
  <c r="DC173" i="3"/>
  <c r="A174" i="3"/>
  <c r="CX174" i="3"/>
  <c r="CY174" i="3"/>
  <c r="CZ174" i="3"/>
  <c r="DA174" i="3"/>
  <c r="DB174" i="3"/>
  <c r="DC174" i="3"/>
  <c r="A175" i="3"/>
  <c r="CX175" i="3"/>
  <c r="CY175" i="3"/>
  <c r="CZ175" i="3"/>
  <c r="DB175" i="3" s="1"/>
  <c r="DA175" i="3"/>
  <c r="DC175" i="3"/>
  <c r="A176" i="3"/>
  <c r="CX176" i="3"/>
  <c r="CY176" i="3"/>
  <c r="CZ176" i="3"/>
  <c r="DB176" i="3" s="1"/>
  <c r="DA176" i="3"/>
  <c r="DC176" i="3"/>
  <c r="A177" i="3"/>
  <c r="CX177" i="3"/>
  <c r="CY177" i="3"/>
  <c r="CZ177" i="3"/>
  <c r="DA177" i="3"/>
  <c r="DB177" i="3"/>
  <c r="DC177" i="3"/>
  <c r="A178" i="3"/>
  <c r="CX178" i="3"/>
  <c r="CY178" i="3"/>
  <c r="CZ178" i="3"/>
  <c r="DA178" i="3"/>
  <c r="DB178" i="3"/>
  <c r="DC178" i="3"/>
  <c r="A179" i="3"/>
  <c r="CX179" i="3"/>
  <c r="CY179" i="3"/>
  <c r="CZ179" i="3"/>
  <c r="DB179" i="3" s="1"/>
  <c r="DA179" i="3"/>
  <c r="DC179" i="3"/>
  <c r="A180" i="3"/>
  <c r="CX180" i="3"/>
  <c r="CY180" i="3"/>
  <c r="CZ180" i="3"/>
  <c r="DB180" i="3" s="1"/>
  <c r="DA180" i="3"/>
  <c r="DC180" i="3"/>
  <c r="A181" i="3"/>
  <c r="CX181" i="3"/>
  <c r="CY181" i="3"/>
  <c r="CZ181" i="3"/>
  <c r="DA181" i="3"/>
  <c r="DB181" i="3"/>
  <c r="DC181" i="3"/>
  <c r="A182" i="3"/>
  <c r="CX182" i="3"/>
  <c r="CY182" i="3"/>
  <c r="CZ182" i="3"/>
  <c r="DA182" i="3"/>
  <c r="DB182" i="3"/>
  <c r="DC182" i="3"/>
  <c r="A183" i="3"/>
  <c r="CX183" i="3"/>
  <c r="CY183" i="3"/>
  <c r="CZ183" i="3"/>
  <c r="DB183" i="3" s="1"/>
  <c r="DA183" i="3"/>
  <c r="DC183" i="3"/>
  <c r="A184" i="3"/>
  <c r="CX184" i="3"/>
  <c r="CY184" i="3"/>
  <c r="CZ184" i="3"/>
  <c r="DB184" i="3" s="1"/>
  <c r="DA184" i="3"/>
  <c r="DC184" i="3"/>
  <c r="A185" i="3"/>
  <c r="CX185" i="3"/>
  <c r="CY185" i="3"/>
  <c r="CZ185" i="3"/>
  <c r="DA185" i="3"/>
  <c r="DB185" i="3"/>
  <c r="DC185" i="3"/>
  <c r="A186" i="3"/>
  <c r="CX186" i="3"/>
  <c r="CY186" i="3"/>
  <c r="CZ186" i="3"/>
  <c r="DA186" i="3"/>
  <c r="DB186" i="3"/>
  <c r="DC186" i="3"/>
  <c r="A187" i="3"/>
  <c r="CX187" i="3"/>
  <c r="CY187" i="3"/>
  <c r="CZ187" i="3"/>
  <c r="DB187" i="3" s="1"/>
  <c r="DA187" i="3"/>
  <c r="DC187" i="3"/>
  <c r="A188" i="3"/>
  <c r="CX188" i="3"/>
  <c r="CY188" i="3"/>
  <c r="CZ188" i="3"/>
  <c r="DB188" i="3" s="1"/>
  <c r="DA188" i="3"/>
  <c r="DC188" i="3"/>
  <c r="A189" i="3"/>
  <c r="CX189" i="3"/>
  <c r="CY189" i="3"/>
  <c r="CZ189" i="3"/>
  <c r="DA189" i="3"/>
  <c r="DB189" i="3"/>
  <c r="DC189" i="3"/>
  <c r="A190" i="3"/>
  <c r="CX190" i="3"/>
  <c r="CY190" i="3"/>
  <c r="CZ190" i="3"/>
  <c r="DA190" i="3"/>
  <c r="DB190" i="3"/>
  <c r="DC190" i="3"/>
  <c r="A191" i="3"/>
  <c r="CX191" i="3"/>
  <c r="CY191" i="3"/>
  <c r="CZ191" i="3"/>
  <c r="DB191" i="3" s="1"/>
  <c r="DA191" i="3"/>
  <c r="DC191" i="3"/>
  <c r="A192" i="3"/>
  <c r="CX192" i="3"/>
  <c r="CY192" i="3"/>
  <c r="CZ192" i="3"/>
  <c r="DB192" i="3" s="1"/>
  <c r="DA192" i="3"/>
  <c r="DC192" i="3"/>
  <c r="A193" i="3"/>
  <c r="CX193" i="3"/>
  <c r="CY193" i="3"/>
  <c r="CZ193" i="3"/>
  <c r="DA193" i="3"/>
  <c r="DB193" i="3"/>
  <c r="DC193" i="3"/>
  <c r="A194" i="3"/>
  <c r="CX194" i="3"/>
  <c r="CY194" i="3"/>
  <c r="CZ194" i="3"/>
  <c r="DA194" i="3"/>
  <c r="DB194" i="3"/>
  <c r="DC194" i="3"/>
  <c r="A195" i="3"/>
  <c r="CX195" i="3"/>
  <c r="CY195" i="3"/>
  <c r="CZ195" i="3"/>
  <c r="DB195" i="3" s="1"/>
  <c r="DA195" i="3"/>
  <c r="DC195" i="3"/>
  <c r="A196" i="3"/>
  <c r="CX196" i="3"/>
  <c r="CY196" i="3"/>
  <c r="CZ196" i="3"/>
  <c r="DB196" i="3" s="1"/>
  <c r="DA196" i="3"/>
  <c r="DC196" i="3"/>
  <c r="A197" i="3"/>
  <c r="CX197" i="3"/>
  <c r="CY197" i="3"/>
  <c r="CZ197" i="3"/>
  <c r="DA197" i="3"/>
  <c r="DB197" i="3"/>
  <c r="DC197" i="3"/>
  <c r="A198" i="3"/>
  <c r="CX198" i="3"/>
  <c r="CY198" i="3"/>
  <c r="CZ198" i="3"/>
  <c r="DA198" i="3"/>
  <c r="DB198" i="3"/>
  <c r="DC198" i="3"/>
  <c r="A199" i="3"/>
  <c r="CX199" i="3"/>
  <c r="CY199" i="3"/>
  <c r="CZ199" i="3"/>
  <c r="DB199" i="3" s="1"/>
  <c r="DA199" i="3"/>
  <c r="DC199" i="3"/>
  <c r="A200" i="3"/>
  <c r="CX200" i="3"/>
  <c r="CY200" i="3"/>
  <c r="CZ200" i="3"/>
  <c r="DB200" i="3" s="1"/>
  <c r="DA200" i="3"/>
  <c r="DC200" i="3"/>
  <c r="A201" i="3"/>
  <c r="CX201" i="3"/>
  <c r="CY201" i="3"/>
  <c r="CZ201" i="3"/>
  <c r="DA201" i="3"/>
  <c r="DB201" i="3"/>
  <c r="DC201" i="3"/>
  <c r="A202" i="3"/>
  <c r="CX202" i="3"/>
  <c r="CY202" i="3"/>
  <c r="CZ202" i="3"/>
  <c r="DA202" i="3"/>
  <c r="DB202" i="3"/>
  <c r="DC202" i="3"/>
  <c r="A203" i="3"/>
  <c r="CX203" i="3"/>
  <c r="CY203" i="3"/>
  <c r="CZ203" i="3"/>
  <c r="DB203" i="3" s="1"/>
  <c r="DA203" i="3"/>
  <c r="DC203" i="3"/>
  <c r="A204" i="3"/>
  <c r="CX204" i="3"/>
  <c r="CY204" i="3"/>
  <c r="CZ204" i="3"/>
  <c r="DB204" i="3" s="1"/>
  <c r="DA204" i="3"/>
  <c r="DC204" i="3"/>
  <c r="A205" i="3"/>
  <c r="CX205" i="3"/>
  <c r="CY205" i="3"/>
  <c r="CZ205" i="3"/>
  <c r="DA205" i="3"/>
  <c r="DB205" i="3"/>
  <c r="DC205" i="3"/>
  <c r="A206" i="3"/>
  <c r="CX206" i="3"/>
  <c r="CY206" i="3"/>
  <c r="CZ206" i="3"/>
  <c r="DA206" i="3"/>
  <c r="DB206" i="3"/>
  <c r="DC206" i="3"/>
  <c r="A207" i="3"/>
  <c r="CX207" i="3"/>
  <c r="CY207" i="3"/>
  <c r="CZ207" i="3"/>
  <c r="DB207" i="3" s="1"/>
  <c r="DA207" i="3"/>
  <c r="DC207" i="3"/>
  <c r="A208" i="3"/>
  <c r="CX208" i="3"/>
  <c r="CY208" i="3"/>
  <c r="CZ208" i="3"/>
  <c r="DB208" i="3" s="1"/>
  <c r="DA208" i="3"/>
  <c r="DC208" i="3"/>
  <c r="A209" i="3"/>
  <c r="CX209" i="3"/>
  <c r="CY209" i="3"/>
  <c r="CZ209" i="3"/>
  <c r="DA209" i="3"/>
  <c r="DB209" i="3"/>
  <c r="DC209" i="3"/>
  <c r="A210" i="3"/>
  <c r="CX210" i="3"/>
  <c r="CY210" i="3"/>
  <c r="CZ210" i="3"/>
  <c r="DA210" i="3"/>
  <c r="DB210" i="3"/>
  <c r="DC210" i="3"/>
  <c r="A211" i="3"/>
  <c r="CX211" i="3"/>
  <c r="CY211" i="3"/>
  <c r="CZ211" i="3"/>
  <c r="DB211" i="3" s="1"/>
  <c r="DA211" i="3"/>
  <c r="DC211" i="3"/>
  <c r="A212" i="3"/>
  <c r="CX212" i="3"/>
  <c r="CY212" i="3"/>
  <c r="CZ212" i="3"/>
  <c r="DB212" i="3" s="1"/>
  <c r="DA212" i="3"/>
  <c r="DC212" i="3"/>
  <c r="A213" i="3"/>
  <c r="CX213" i="3"/>
  <c r="CY213" i="3"/>
  <c r="CZ213" i="3"/>
  <c r="DB213" i="3" s="1"/>
  <c r="DA213" i="3"/>
  <c r="DC213" i="3"/>
  <c r="A214" i="3"/>
  <c r="CX214" i="3"/>
  <c r="CY214" i="3"/>
  <c r="CZ214" i="3"/>
  <c r="DA214" i="3"/>
  <c r="DB214" i="3"/>
  <c r="DC214" i="3"/>
  <c r="A215" i="3"/>
  <c r="CX215" i="3"/>
  <c r="CY215" i="3"/>
  <c r="CZ215" i="3"/>
  <c r="DA215" i="3"/>
  <c r="DB215" i="3"/>
  <c r="DC215" i="3"/>
  <c r="A216" i="3"/>
  <c r="CX216" i="3"/>
  <c r="CY216" i="3"/>
  <c r="CZ216" i="3"/>
  <c r="DB216" i="3" s="1"/>
  <c r="DA216" i="3"/>
  <c r="DC216" i="3"/>
  <c r="A217" i="3"/>
  <c r="CX217" i="3"/>
  <c r="CY217" i="3"/>
  <c r="CZ217" i="3"/>
  <c r="DB217" i="3" s="1"/>
  <c r="DA217" i="3"/>
  <c r="DC217" i="3"/>
  <c r="A218" i="3"/>
  <c r="CX218" i="3"/>
  <c r="CY218" i="3"/>
  <c r="CZ218" i="3"/>
  <c r="DA218" i="3"/>
  <c r="DB218" i="3"/>
  <c r="DC218" i="3"/>
  <c r="A219" i="3"/>
  <c r="CX219" i="3"/>
  <c r="CY219" i="3"/>
  <c r="CZ219" i="3"/>
  <c r="DA219" i="3"/>
  <c r="DB219" i="3"/>
  <c r="DC219" i="3"/>
  <c r="A220" i="3"/>
  <c r="CX220" i="3"/>
  <c r="CY220" i="3"/>
  <c r="CZ220" i="3"/>
  <c r="DB220" i="3" s="1"/>
  <c r="DA220" i="3"/>
  <c r="DC220" i="3"/>
  <c r="A221" i="3"/>
  <c r="CX221" i="3"/>
  <c r="CY221" i="3"/>
  <c r="CZ221" i="3"/>
  <c r="DB221" i="3" s="1"/>
  <c r="DA221" i="3"/>
  <c r="DC221" i="3"/>
  <c r="A222" i="3"/>
  <c r="CX222" i="3"/>
  <c r="CY222" i="3"/>
  <c r="CZ222" i="3"/>
  <c r="DA222" i="3"/>
  <c r="DB222" i="3"/>
  <c r="DC222" i="3"/>
  <c r="A223" i="3"/>
  <c r="CX223" i="3"/>
  <c r="CY223" i="3"/>
  <c r="CZ223" i="3"/>
  <c r="DA223" i="3"/>
  <c r="DB223" i="3"/>
  <c r="DC223" i="3"/>
  <c r="A224" i="3"/>
  <c r="CX224" i="3"/>
  <c r="CY224" i="3"/>
  <c r="CZ224" i="3"/>
  <c r="DB224" i="3" s="1"/>
  <c r="DA224" i="3"/>
  <c r="DC224" i="3"/>
  <c r="A225" i="3"/>
  <c r="CX225" i="3"/>
  <c r="CY225" i="3"/>
  <c r="CZ225" i="3"/>
  <c r="DB225" i="3" s="1"/>
  <c r="DA225" i="3"/>
  <c r="DC225" i="3"/>
  <c r="A226" i="3"/>
  <c r="CX226" i="3"/>
  <c r="CY226" i="3"/>
  <c r="CZ226" i="3"/>
  <c r="DA226" i="3"/>
  <c r="DB226" i="3"/>
  <c r="DC226" i="3"/>
  <c r="A227" i="3"/>
  <c r="CX227" i="3"/>
  <c r="CY227" i="3"/>
  <c r="CZ227" i="3"/>
  <c r="DA227" i="3"/>
  <c r="DB227" i="3"/>
  <c r="DC227" i="3"/>
  <c r="A228" i="3"/>
  <c r="CX228" i="3"/>
  <c r="CY228" i="3"/>
  <c r="CZ228" i="3"/>
  <c r="DB228" i="3" s="1"/>
  <c r="DA228" i="3"/>
  <c r="DC228" i="3"/>
  <c r="A229" i="3"/>
  <c r="CX229" i="3"/>
  <c r="CY229" i="3"/>
  <c r="CZ229" i="3"/>
  <c r="DB229" i="3" s="1"/>
  <c r="DA229" i="3"/>
  <c r="DC229" i="3"/>
  <c r="A230" i="3"/>
  <c r="CX230" i="3"/>
  <c r="CY230" i="3"/>
  <c r="CZ230" i="3"/>
  <c r="DA230" i="3"/>
  <c r="DB230" i="3"/>
  <c r="DC230" i="3"/>
  <c r="A231" i="3"/>
  <c r="CX231" i="3"/>
  <c r="CY231" i="3"/>
  <c r="CZ231" i="3"/>
  <c r="DA231" i="3"/>
  <c r="DB231" i="3"/>
  <c r="DC231" i="3"/>
  <c r="A232" i="3"/>
  <c r="CX232" i="3"/>
  <c r="CY232" i="3"/>
  <c r="CZ232" i="3"/>
  <c r="DB232" i="3" s="1"/>
  <c r="DA232" i="3"/>
  <c r="DC232" i="3"/>
  <c r="A233" i="3"/>
  <c r="CX233" i="3"/>
  <c r="CY233" i="3"/>
  <c r="CZ233" i="3"/>
  <c r="DB233" i="3" s="1"/>
  <c r="DA233" i="3"/>
  <c r="DC233" i="3"/>
  <c r="A234" i="3"/>
  <c r="CX234" i="3"/>
  <c r="CY234" i="3"/>
  <c r="CZ234" i="3"/>
  <c r="DA234" i="3"/>
  <c r="DB234" i="3"/>
  <c r="DC234" i="3"/>
  <c r="A235" i="3"/>
  <c r="CX235" i="3"/>
  <c r="CY235" i="3"/>
  <c r="CZ235" i="3"/>
  <c r="DA235" i="3"/>
  <c r="DB235" i="3"/>
  <c r="DC235" i="3"/>
  <c r="A236" i="3"/>
  <c r="CX236" i="3"/>
  <c r="CY236" i="3"/>
  <c r="CZ236" i="3"/>
  <c r="DB236" i="3" s="1"/>
  <c r="DA236" i="3"/>
  <c r="DC236" i="3"/>
  <c r="A237" i="3"/>
  <c r="CX237" i="3"/>
  <c r="CY237" i="3"/>
  <c r="CZ237" i="3"/>
  <c r="DB237" i="3" s="1"/>
  <c r="DA237" i="3"/>
  <c r="DC237" i="3"/>
  <c r="A238" i="3"/>
  <c r="CX238" i="3"/>
  <c r="CY238" i="3"/>
  <c r="CZ238" i="3"/>
  <c r="DA238" i="3"/>
  <c r="DB238" i="3"/>
  <c r="DC238" i="3"/>
  <c r="A239" i="3"/>
  <c r="CX239" i="3"/>
  <c r="CY239" i="3"/>
  <c r="CZ239" i="3"/>
  <c r="DA239" i="3"/>
  <c r="DB239" i="3"/>
  <c r="DC239" i="3"/>
  <c r="A240" i="3"/>
  <c r="CX240" i="3"/>
  <c r="CY240" i="3"/>
  <c r="CZ240" i="3"/>
  <c r="DB240" i="3" s="1"/>
  <c r="DA240" i="3"/>
  <c r="DC240" i="3"/>
  <c r="A241" i="3"/>
  <c r="CX241" i="3"/>
  <c r="CY241" i="3"/>
  <c r="CZ241" i="3"/>
  <c r="DB241" i="3" s="1"/>
  <c r="DA241" i="3"/>
  <c r="DC241" i="3"/>
  <c r="A242" i="3"/>
  <c r="CX242" i="3"/>
  <c r="CY242" i="3"/>
  <c r="CZ242" i="3"/>
  <c r="DA242" i="3"/>
  <c r="DB242" i="3"/>
  <c r="DC242" i="3"/>
  <c r="A243" i="3"/>
  <c r="CX243" i="3"/>
  <c r="CY243" i="3"/>
  <c r="CZ243" i="3"/>
  <c r="DA243" i="3"/>
  <c r="DB243" i="3"/>
  <c r="DC243" i="3"/>
  <c r="A244" i="3"/>
  <c r="CX244" i="3"/>
  <c r="CY244" i="3"/>
  <c r="CZ244" i="3"/>
  <c r="DB244" i="3" s="1"/>
  <c r="DA244" i="3"/>
  <c r="DC244" i="3"/>
  <c r="A245" i="3"/>
  <c r="CX245" i="3"/>
  <c r="CY245" i="3"/>
  <c r="CZ245" i="3"/>
  <c r="DB245" i="3" s="1"/>
  <c r="DA245" i="3"/>
  <c r="DC245" i="3"/>
  <c r="A246" i="3"/>
  <c r="CX246" i="3"/>
  <c r="CY246" i="3"/>
  <c r="CZ246" i="3"/>
  <c r="DA246" i="3"/>
  <c r="DB246" i="3"/>
  <c r="DC246" i="3"/>
  <c r="A247" i="3"/>
  <c r="CX247" i="3"/>
  <c r="CY247" i="3"/>
  <c r="CZ247" i="3"/>
  <c r="DA247" i="3"/>
  <c r="DB247" i="3"/>
  <c r="DC247" i="3"/>
  <c r="A248" i="3"/>
  <c r="CX248" i="3"/>
  <c r="CY248" i="3"/>
  <c r="CZ248" i="3"/>
  <c r="DB248" i="3" s="1"/>
  <c r="DA248" i="3"/>
  <c r="DC248" i="3"/>
  <c r="A249" i="3"/>
  <c r="CY249" i="3"/>
  <c r="CZ249" i="3"/>
  <c r="DB249" i="3" s="1"/>
  <c r="DA249" i="3"/>
  <c r="DC249" i="3"/>
  <c r="A250" i="3"/>
  <c r="CY250" i="3"/>
  <c r="CZ250" i="3"/>
  <c r="DA250" i="3"/>
  <c r="DB250" i="3"/>
  <c r="DC250" i="3"/>
  <c r="A251" i="3"/>
  <c r="CY251" i="3"/>
  <c r="CZ251" i="3"/>
  <c r="DA251" i="3"/>
  <c r="DB251" i="3"/>
  <c r="DC251" i="3"/>
  <c r="A252" i="3"/>
  <c r="CY252" i="3"/>
  <c r="CZ252" i="3"/>
  <c r="DB252" i="3" s="1"/>
  <c r="DA252" i="3"/>
  <c r="DC252" i="3"/>
  <c r="A253" i="3"/>
  <c r="CY253" i="3"/>
  <c r="CZ253" i="3"/>
  <c r="DB253" i="3" s="1"/>
  <c r="DA253" i="3"/>
  <c r="DC253" i="3"/>
  <c r="A254" i="3"/>
  <c r="CY254" i="3"/>
  <c r="CZ254" i="3"/>
  <c r="DA254" i="3"/>
  <c r="DB254" i="3"/>
  <c r="DC254" i="3"/>
  <c r="A255" i="3"/>
  <c r="CY255" i="3"/>
  <c r="CZ255" i="3"/>
  <c r="DA255" i="3"/>
  <c r="DB255" i="3"/>
  <c r="DC255" i="3"/>
  <c r="A256" i="3"/>
  <c r="CY256" i="3"/>
  <c r="CZ256" i="3"/>
  <c r="DB256" i="3" s="1"/>
  <c r="DA256" i="3"/>
  <c r="DC256" i="3"/>
  <c r="A257" i="3"/>
  <c r="CY257" i="3"/>
  <c r="CZ257" i="3"/>
  <c r="DB257" i="3" s="1"/>
  <c r="DA257" i="3"/>
  <c r="DC257" i="3"/>
  <c r="A258" i="3"/>
  <c r="CY258" i="3"/>
  <c r="CZ258" i="3"/>
  <c r="DA258" i="3"/>
  <c r="DB258" i="3"/>
  <c r="DC258" i="3"/>
  <c r="A259" i="3"/>
  <c r="CY259" i="3"/>
  <c r="CZ259" i="3"/>
  <c r="DA259" i="3"/>
  <c r="DB259" i="3"/>
  <c r="DC259" i="3"/>
  <c r="A260" i="3"/>
  <c r="CY260" i="3"/>
  <c r="CZ260" i="3"/>
  <c r="DB260" i="3" s="1"/>
  <c r="DA260" i="3"/>
  <c r="DC260" i="3"/>
  <c r="A261" i="3"/>
  <c r="CY261" i="3"/>
  <c r="CZ261" i="3"/>
  <c r="DB261" i="3" s="1"/>
  <c r="DA261" i="3"/>
  <c r="DC261" i="3"/>
  <c r="A262" i="3"/>
  <c r="CY262" i="3"/>
  <c r="CZ262" i="3"/>
  <c r="DA262" i="3"/>
  <c r="DB262" i="3"/>
  <c r="DC262" i="3"/>
  <c r="A263" i="3"/>
  <c r="CY263" i="3"/>
  <c r="CZ263" i="3"/>
  <c r="DA263" i="3"/>
  <c r="DB263" i="3"/>
  <c r="DC263" i="3"/>
  <c r="A264" i="3"/>
  <c r="CY264" i="3"/>
  <c r="CZ264" i="3"/>
  <c r="DB264" i="3" s="1"/>
  <c r="DA264" i="3"/>
  <c r="DC264" i="3"/>
  <c r="A265" i="3"/>
  <c r="CY265" i="3"/>
  <c r="CZ265" i="3"/>
  <c r="DB265" i="3" s="1"/>
  <c r="DA265" i="3"/>
  <c r="DC265" i="3"/>
  <c r="A266" i="3"/>
  <c r="CY266" i="3"/>
  <c r="CZ266" i="3"/>
  <c r="DA266" i="3"/>
  <c r="DB266" i="3"/>
  <c r="DC266" i="3"/>
  <c r="A267" i="3"/>
  <c r="CY267" i="3"/>
  <c r="CZ267" i="3"/>
  <c r="DA267" i="3"/>
  <c r="DB267" i="3"/>
  <c r="DC267" i="3"/>
  <c r="A268" i="3"/>
  <c r="CY268" i="3"/>
  <c r="CZ268" i="3"/>
  <c r="DB268" i="3" s="1"/>
  <c r="DA268" i="3"/>
  <c r="DC268" i="3"/>
  <c r="A269" i="3"/>
  <c r="CY269" i="3"/>
  <c r="CZ269" i="3"/>
  <c r="DB269" i="3" s="1"/>
  <c r="DA269" i="3"/>
  <c r="DC269" i="3"/>
  <c r="A270" i="3"/>
  <c r="CY270" i="3"/>
  <c r="CZ270" i="3"/>
  <c r="DA270" i="3"/>
  <c r="DB270" i="3"/>
  <c r="DC270" i="3"/>
  <c r="A271" i="3"/>
  <c r="CY271" i="3"/>
  <c r="CZ271" i="3"/>
  <c r="DA271" i="3"/>
  <c r="DB271" i="3"/>
  <c r="DC271" i="3"/>
  <c r="A272" i="3"/>
  <c r="CY272" i="3"/>
  <c r="CZ272" i="3"/>
  <c r="DB272" i="3" s="1"/>
  <c r="DA272" i="3"/>
  <c r="DC272" i="3"/>
  <c r="A273" i="3"/>
  <c r="CY273" i="3"/>
  <c r="CZ273" i="3"/>
  <c r="DB273" i="3" s="1"/>
  <c r="DA273" i="3"/>
  <c r="DC273" i="3"/>
  <c r="A274" i="3"/>
  <c r="CY274" i="3"/>
  <c r="CZ274" i="3"/>
  <c r="DA274" i="3"/>
  <c r="DB274" i="3"/>
  <c r="DC274" i="3"/>
  <c r="A275" i="3"/>
  <c r="CY275" i="3"/>
  <c r="CZ275" i="3"/>
  <c r="DA275" i="3"/>
  <c r="DB275" i="3"/>
  <c r="DC275" i="3"/>
  <c r="A276" i="3"/>
  <c r="CY276" i="3"/>
  <c r="CZ276" i="3"/>
  <c r="DB276" i="3" s="1"/>
  <c r="DA276" i="3"/>
  <c r="DC276" i="3"/>
  <c r="A277" i="3"/>
  <c r="CY277" i="3"/>
  <c r="CZ277" i="3"/>
  <c r="DB277" i="3" s="1"/>
  <c r="DA277" i="3"/>
  <c r="DC277" i="3"/>
  <c r="A278" i="3"/>
  <c r="CY278" i="3"/>
  <c r="CZ278" i="3"/>
  <c r="DA278" i="3"/>
  <c r="DB278" i="3"/>
  <c r="DC278" i="3"/>
  <c r="A279" i="3"/>
  <c r="CY279" i="3"/>
  <c r="CZ279" i="3"/>
  <c r="DA279" i="3"/>
  <c r="DB279" i="3"/>
  <c r="DC279" i="3"/>
  <c r="A280" i="3"/>
  <c r="CY280" i="3"/>
  <c r="CZ280" i="3"/>
  <c r="DB280" i="3" s="1"/>
  <c r="DA280" i="3"/>
  <c r="DC280" i="3"/>
  <c r="A281" i="3"/>
  <c r="CY281" i="3"/>
  <c r="CZ281" i="3"/>
  <c r="DB281" i="3" s="1"/>
  <c r="DA281" i="3"/>
  <c r="DC281" i="3"/>
  <c r="A282" i="3"/>
  <c r="CY282" i="3"/>
  <c r="CZ282" i="3"/>
  <c r="DA282" i="3"/>
  <c r="DB282" i="3"/>
  <c r="DC282" i="3"/>
  <c r="A283" i="3"/>
  <c r="CY283" i="3"/>
  <c r="CZ283" i="3"/>
  <c r="DA283" i="3"/>
  <c r="DB283" i="3"/>
  <c r="DC283" i="3"/>
  <c r="A284" i="3"/>
  <c r="CY284" i="3"/>
  <c r="CZ284" i="3"/>
  <c r="DB284" i="3" s="1"/>
  <c r="DA284" i="3"/>
  <c r="DC284" i="3"/>
  <c r="A285" i="3"/>
  <c r="CY285" i="3"/>
  <c r="CZ285" i="3"/>
  <c r="DB285" i="3" s="1"/>
  <c r="DA285" i="3"/>
  <c r="DC285" i="3"/>
  <c r="A286" i="3"/>
  <c r="CY286" i="3"/>
  <c r="CZ286" i="3"/>
  <c r="DA286" i="3"/>
  <c r="DB286" i="3"/>
  <c r="DC286" i="3"/>
  <c r="A287" i="3"/>
  <c r="CY287" i="3"/>
  <c r="CZ287" i="3"/>
  <c r="DA287" i="3"/>
  <c r="DB287" i="3"/>
  <c r="DC287" i="3"/>
  <c r="A288" i="3"/>
  <c r="CY288" i="3"/>
  <c r="CZ288" i="3"/>
  <c r="DB288" i="3" s="1"/>
  <c r="DA288" i="3"/>
  <c r="DC288" i="3"/>
  <c r="A289" i="3"/>
  <c r="CY289" i="3"/>
  <c r="CZ289" i="3"/>
  <c r="DB289" i="3" s="1"/>
  <c r="DA289" i="3"/>
  <c r="DC289" i="3"/>
  <c r="A290" i="3"/>
  <c r="CY290" i="3"/>
  <c r="CZ290" i="3"/>
  <c r="DA290" i="3"/>
  <c r="DB290" i="3"/>
  <c r="DC290" i="3"/>
  <c r="A291" i="3"/>
  <c r="CY291" i="3"/>
  <c r="CZ291" i="3"/>
  <c r="DA291" i="3"/>
  <c r="DB291" i="3"/>
  <c r="DC291" i="3"/>
  <c r="A292" i="3"/>
  <c r="CY292" i="3"/>
  <c r="CZ292" i="3"/>
  <c r="DB292" i="3" s="1"/>
  <c r="DA292" i="3"/>
  <c r="DC292" i="3"/>
  <c r="A293" i="3"/>
  <c r="CY293" i="3"/>
  <c r="CZ293" i="3"/>
  <c r="DB293" i="3" s="1"/>
  <c r="DA293" i="3"/>
  <c r="DC293" i="3"/>
  <c r="A294" i="3"/>
  <c r="CY294" i="3"/>
  <c r="CZ294" i="3"/>
  <c r="DA294" i="3"/>
  <c r="DB294" i="3"/>
  <c r="DC294" i="3"/>
  <c r="A295" i="3"/>
  <c r="CY295" i="3"/>
  <c r="CZ295" i="3"/>
  <c r="DA295" i="3"/>
  <c r="DB295" i="3"/>
  <c r="DC295" i="3"/>
  <c r="A296" i="3"/>
  <c r="CY296" i="3"/>
  <c r="CZ296" i="3"/>
  <c r="DB296" i="3" s="1"/>
  <c r="DA296" i="3"/>
  <c r="DC296" i="3"/>
  <c r="A297" i="3"/>
  <c r="CY297" i="3"/>
  <c r="CZ297" i="3"/>
  <c r="DB297" i="3" s="1"/>
  <c r="DA297" i="3"/>
  <c r="DC297" i="3"/>
  <c r="A298" i="3"/>
  <c r="CY298" i="3"/>
  <c r="CZ298" i="3"/>
  <c r="DA298" i="3"/>
  <c r="DB298" i="3"/>
  <c r="DC298" i="3"/>
  <c r="A299" i="3"/>
  <c r="CY299" i="3"/>
  <c r="CZ299" i="3"/>
  <c r="DA299" i="3"/>
  <c r="DB299" i="3"/>
  <c r="DC299" i="3"/>
  <c r="A300" i="3"/>
  <c r="CY300" i="3"/>
  <c r="CZ300" i="3"/>
  <c r="DB300" i="3" s="1"/>
  <c r="DA300" i="3"/>
  <c r="DC300" i="3"/>
  <c r="A301" i="3"/>
  <c r="CY301" i="3"/>
  <c r="CZ301" i="3"/>
  <c r="DB301" i="3" s="1"/>
  <c r="DA301" i="3"/>
  <c r="DC301" i="3"/>
  <c r="A302" i="3"/>
  <c r="CY302" i="3"/>
  <c r="CZ302" i="3"/>
  <c r="DA302" i="3"/>
  <c r="DB302" i="3"/>
  <c r="DC302" i="3"/>
  <c r="A303" i="3"/>
  <c r="CY303" i="3"/>
  <c r="CZ303" i="3"/>
  <c r="DA303" i="3"/>
  <c r="DB303" i="3"/>
  <c r="DC303" i="3"/>
  <c r="A304" i="3"/>
  <c r="CY304" i="3"/>
  <c r="CZ304" i="3"/>
  <c r="DB304" i="3" s="1"/>
  <c r="DA304" i="3"/>
  <c r="DC304" i="3"/>
  <c r="A305" i="3"/>
  <c r="CY305" i="3"/>
  <c r="CZ305" i="3"/>
  <c r="DB305" i="3" s="1"/>
  <c r="DA305" i="3"/>
  <c r="DC305" i="3"/>
  <c r="A306" i="3"/>
  <c r="CY306" i="3"/>
  <c r="CZ306" i="3"/>
  <c r="DA306" i="3"/>
  <c r="DB306" i="3"/>
  <c r="DC306" i="3"/>
  <c r="A307" i="3"/>
  <c r="CY307" i="3"/>
  <c r="CZ307" i="3"/>
  <c r="DA307" i="3"/>
  <c r="DB307" i="3"/>
  <c r="DC307" i="3"/>
  <c r="A308" i="3"/>
  <c r="CY308" i="3"/>
  <c r="CZ308" i="3"/>
  <c r="DB308" i="3" s="1"/>
  <c r="DA308" i="3"/>
  <c r="DC308" i="3"/>
  <c r="A309" i="3"/>
  <c r="CY309" i="3"/>
  <c r="CZ309" i="3"/>
  <c r="DB309" i="3" s="1"/>
  <c r="DA309" i="3"/>
  <c r="DC309" i="3"/>
  <c r="A310" i="3"/>
  <c r="CY310" i="3"/>
  <c r="CZ310" i="3"/>
  <c r="DA310" i="3"/>
  <c r="DB310" i="3"/>
  <c r="DC310" i="3"/>
  <c r="A311" i="3"/>
  <c r="CY311" i="3"/>
  <c r="CZ311" i="3"/>
  <c r="DA311" i="3"/>
  <c r="DB311" i="3"/>
  <c r="DC311" i="3"/>
  <c r="A312" i="3"/>
  <c r="CY312" i="3"/>
  <c r="CZ312" i="3"/>
  <c r="DB312" i="3" s="1"/>
  <c r="DA312" i="3"/>
  <c r="DC312" i="3"/>
  <c r="A313" i="3"/>
  <c r="CY313" i="3"/>
  <c r="CZ313" i="3"/>
  <c r="DB313" i="3" s="1"/>
  <c r="DA313" i="3"/>
  <c r="DC313" i="3"/>
  <c r="A314" i="3"/>
  <c r="CY314" i="3"/>
  <c r="CZ314" i="3"/>
  <c r="DA314" i="3"/>
  <c r="DB314" i="3"/>
  <c r="DC314" i="3"/>
  <c r="A315" i="3"/>
  <c r="CY315" i="3"/>
  <c r="CZ315" i="3"/>
  <c r="DA315" i="3"/>
  <c r="DB315" i="3"/>
  <c r="DC315" i="3"/>
  <c r="A316" i="3"/>
  <c r="CY316" i="3"/>
  <c r="CZ316" i="3"/>
  <c r="DB316" i="3" s="1"/>
  <c r="DA316" i="3"/>
  <c r="DC316" i="3"/>
  <c r="A317" i="3"/>
  <c r="CY317" i="3"/>
  <c r="CZ317" i="3"/>
  <c r="DB317" i="3" s="1"/>
  <c r="DA317" i="3"/>
  <c r="DC317" i="3"/>
  <c r="A318" i="3"/>
  <c r="CY318" i="3"/>
  <c r="CZ318" i="3"/>
  <c r="DA318" i="3"/>
  <c r="DB318" i="3"/>
  <c r="DC318" i="3"/>
  <c r="A319" i="3"/>
  <c r="CY319" i="3"/>
  <c r="CZ319" i="3"/>
  <c r="DA319" i="3"/>
  <c r="DB319" i="3"/>
  <c r="DC319" i="3"/>
  <c r="A320" i="3"/>
  <c r="CY320" i="3"/>
  <c r="CZ320" i="3"/>
  <c r="DB320" i="3" s="1"/>
  <c r="DA320" i="3"/>
  <c r="DC320" i="3"/>
  <c r="A321" i="3"/>
  <c r="CY321" i="3"/>
  <c r="CZ321" i="3"/>
  <c r="DB321" i="3" s="1"/>
  <c r="DA321" i="3"/>
  <c r="DC321" i="3"/>
  <c r="A322" i="3"/>
  <c r="CY322" i="3"/>
  <c r="CZ322" i="3"/>
  <c r="DA322" i="3"/>
  <c r="DB322" i="3"/>
  <c r="DC322" i="3"/>
  <c r="A323" i="3"/>
  <c r="CY323" i="3"/>
  <c r="CZ323" i="3"/>
  <c r="DA323" i="3"/>
  <c r="DB323" i="3"/>
  <c r="DC323" i="3"/>
  <c r="A324" i="3"/>
  <c r="CY324" i="3"/>
  <c r="CZ324" i="3"/>
  <c r="DB324" i="3" s="1"/>
  <c r="DA324" i="3"/>
  <c r="DC324" i="3"/>
  <c r="A325" i="3"/>
  <c r="CY325" i="3"/>
  <c r="CZ325" i="3"/>
  <c r="DB325" i="3" s="1"/>
  <c r="DA325" i="3"/>
  <c r="DC325" i="3"/>
  <c r="A326" i="3"/>
  <c r="CY326" i="3"/>
  <c r="CZ326" i="3"/>
  <c r="DA326" i="3"/>
  <c r="DB326" i="3"/>
  <c r="DC326" i="3"/>
  <c r="A327" i="3"/>
  <c r="CY327" i="3"/>
  <c r="CZ327" i="3"/>
  <c r="DA327" i="3"/>
  <c r="DB327" i="3"/>
  <c r="DC327" i="3"/>
  <c r="A328" i="3"/>
  <c r="CY328" i="3"/>
  <c r="CZ328" i="3"/>
  <c r="DB328" i="3" s="1"/>
  <c r="DA328" i="3"/>
  <c r="DC328" i="3"/>
  <c r="A329" i="3"/>
  <c r="CY329" i="3"/>
  <c r="CZ329" i="3"/>
  <c r="DB329" i="3" s="1"/>
  <c r="DA329" i="3"/>
  <c r="DC329" i="3"/>
  <c r="A330" i="3"/>
  <c r="CY330" i="3"/>
  <c r="CZ330" i="3"/>
  <c r="DA330" i="3"/>
  <c r="DB330" i="3"/>
  <c r="DC330" i="3"/>
  <c r="A331" i="3"/>
  <c r="CY331" i="3"/>
  <c r="CZ331" i="3"/>
  <c r="DA331" i="3"/>
  <c r="DB331" i="3"/>
  <c r="DC331" i="3"/>
  <c r="A332" i="3"/>
  <c r="CY332" i="3"/>
  <c r="CZ332" i="3"/>
  <c r="DB332" i="3" s="1"/>
  <c r="DA332" i="3"/>
  <c r="DC332" i="3"/>
  <c r="A333" i="3"/>
  <c r="CY333" i="3"/>
  <c r="CZ333" i="3"/>
  <c r="DB333" i="3" s="1"/>
  <c r="DA333" i="3"/>
  <c r="DC333" i="3"/>
  <c r="A334" i="3"/>
  <c r="CY334" i="3"/>
  <c r="CZ334" i="3"/>
  <c r="DA334" i="3"/>
  <c r="DB334" i="3"/>
  <c r="DC334" i="3"/>
  <c r="A335" i="3"/>
  <c r="CY335" i="3"/>
  <c r="CZ335" i="3"/>
  <c r="DA335" i="3"/>
  <c r="DB335" i="3"/>
  <c r="DC335" i="3"/>
  <c r="A336" i="3"/>
  <c r="CY336" i="3"/>
  <c r="CZ336" i="3"/>
  <c r="DB336" i="3" s="1"/>
  <c r="DA336" i="3"/>
  <c r="DC336" i="3"/>
  <c r="A337" i="3"/>
  <c r="CY337" i="3"/>
  <c r="CZ337" i="3"/>
  <c r="DB337" i="3" s="1"/>
  <c r="DA337" i="3"/>
  <c r="DC337" i="3"/>
  <c r="A338" i="3"/>
  <c r="CY338" i="3"/>
  <c r="CZ338" i="3"/>
  <c r="DA338" i="3"/>
  <c r="DB338" i="3"/>
  <c r="DC338" i="3"/>
  <c r="A339" i="3"/>
  <c r="CY339" i="3"/>
  <c r="CZ339" i="3"/>
  <c r="DA339" i="3"/>
  <c r="DB339" i="3"/>
  <c r="DC339" i="3"/>
  <c r="A340" i="3"/>
  <c r="CY340" i="3"/>
  <c r="CZ340" i="3"/>
  <c r="DB340" i="3" s="1"/>
  <c r="DA340" i="3"/>
  <c r="DC340" i="3"/>
  <c r="A341" i="3"/>
  <c r="CY341" i="3"/>
  <c r="CZ341" i="3"/>
  <c r="DB341" i="3" s="1"/>
  <c r="DA341" i="3"/>
  <c r="DC341" i="3"/>
  <c r="A342" i="3"/>
  <c r="CY342" i="3"/>
  <c r="CZ342" i="3"/>
  <c r="DA342" i="3"/>
  <c r="DB342" i="3"/>
  <c r="DC342" i="3"/>
  <c r="A343" i="3"/>
  <c r="CY343" i="3"/>
  <c r="CZ343" i="3"/>
  <c r="DA343" i="3"/>
  <c r="DB343" i="3"/>
  <c r="DC343" i="3"/>
  <c r="A344" i="3"/>
  <c r="CY344" i="3"/>
  <c r="CZ344" i="3"/>
  <c r="DB344" i="3" s="1"/>
  <c r="DA344" i="3"/>
  <c r="DC344" i="3"/>
  <c r="A345" i="3"/>
  <c r="CY345" i="3"/>
  <c r="CZ345" i="3"/>
  <c r="DB345" i="3" s="1"/>
  <c r="DA345" i="3"/>
  <c r="DC345" i="3"/>
  <c r="A346" i="3"/>
  <c r="CY346" i="3"/>
  <c r="CZ346" i="3"/>
  <c r="DA346" i="3"/>
  <c r="DB346" i="3"/>
  <c r="DC346" i="3"/>
  <c r="A347" i="3"/>
  <c r="CY347" i="3"/>
  <c r="CZ347" i="3"/>
  <c r="DA347" i="3"/>
  <c r="DB347" i="3"/>
  <c r="DC347" i="3"/>
  <c r="A348" i="3"/>
  <c r="CY348" i="3"/>
  <c r="CZ348" i="3"/>
  <c r="DB348" i="3" s="1"/>
  <c r="DA348" i="3"/>
  <c r="DC348" i="3"/>
  <c r="A349" i="3"/>
  <c r="CY349" i="3"/>
  <c r="CZ349" i="3"/>
  <c r="DB349" i="3" s="1"/>
  <c r="DA349" i="3"/>
  <c r="DC349" i="3"/>
  <c r="A350" i="3"/>
  <c r="CY350" i="3"/>
  <c r="CZ350" i="3"/>
  <c r="DA350" i="3"/>
  <c r="DB350" i="3"/>
  <c r="DC350" i="3"/>
  <c r="A351" i="3"/>
  <c r="CY351" i="3"/>
  <c r="CZ351" i="3"/>
  <c r="DA351" i="3"/>
  <c r="DB351" i="3"/>
  <c r="DC351" i="3"/>
  <c r="A352" i="3"/>
  <c r="CY352" i="3"/>
  <c r="CZ352" i="3"/>
  <c r="DB352" i="3" s="1"/>
  <c r="DA352" i="3"/>
  <c r="DC352" i="3"/>
  <c r="A353" i="3"/>
  <c r="CY353" i="3"/>
  <c r="CZ353" i="3"/>
  <c r="DB353" i="3" s="1"/>
  <c r="DA353" i="3"/>
  <c r="DC353" i="3"/>
  <c r="A354" i="3"/>
  <c r="CY354" i="3"/>
  <c r="CZ354" i="3"/>
  <c r="DA354" i="3"/>
  <c r="DB354" i="3"/>
  <c r="DC354" i="3"/>
  <c r="A355" i="3"/>
  <c r="CY355" i="3"/>
  <c r="CZ355" i="3"/>
  <c r="DA355" i="3"/>
  <c r="DB355" i="3"/>
  <c r="DC355" i="3"/>
  <c r="A356" i="3"/>
  <c r="CY356" i="3"/>
  <c r="CZ356" i="3"/>
  <c r="DB356" i="3" s="1"/>
  <c r="DA356" i="3"/>
  <c r="DC356" i="3"/>
  <c r="A357" i="3"/>
  <c r="CY357" i="3"/>
  <c r="CZ357" i="3"/>
  <c r="DB357" i="3" s="1"/>
  <c r="DA357" i="3"/>
  <c r="DC357" i="3"/>
  <c r="A358" i="3"/>
  <c r="CY358" i="3"/>
  <c r="CZ358" i="3"/>
  <c r="DA358" i="3"/>
  <c r="DB358" i="3"/>
  <c r="DC358" i="3"/>
  <c r="A359" i="3"/>
  <c r="CY359" i="3"/>
  <c r="CZ359" i="3"/>
  <c r="DA359" i="3"/>
  <c r="DB359" i="3"/>
  <c r="DC359" i="3"/>
  <c r="A360" i="3"/>
  <c r="CY360" i="3"/>
  <c r="CZ360" i="3"/>
  <c r="DB360" i="3" s="1"/>
  <c r="DA360" i="3"/>
  <c r="DC360" i="3"/>
  <c r="A361" i="3"/>
  <c r="CY361" i="3"/>
  <c r="CZ361" i="3"/>
  <c r="DB361" i="3" s="1"/>
  <c r="DA361" i="3"/>
  <c r="DC361" i="3"/>
  <c r="A362" i="3"/>
  <c r="CY362" i="3"/>
  <c r="CZ362" i="3"/>
  <c r="DA362" i="3"/>
  <c r="DB362" i="3"/>
  <c r="DC362" i="3"/>
  <c r="A363" i="3"/>
  <c r="CX363" i="3"/>
  <c r="CY363" i="3"/>
  <c r="CZ363" i="3"/>
  <c r="DA363" i="3"/>
  <c r="DB363" i="3"/>
  <c r="DC363" i="3"/>
  <c r="A364" i="3"/>
  <c r="CX364" i="3"/>
  <c r="CY364" i="3"/>
  <c r="CZ364" i="3"/>
  <c r="DB364" i="3" s="1"/>
  <c r="DA364" i="3"/>
  <c r="DC364" i="3"/>
  <c r="A365" i="3"/>
  <c r="CX365" i="3"/>
  <c r="CY365" i="3"/>
  <c r="CZ365" i="3"/>
  <c r="DB365" i="3" s="1"/>
  <c r="DA365" i="3"/>
  <c r="DC365" i="3"/>
  <c r="A366" i="3"/>
  <c r="CX366" i="3"/>
  <c r="CY366" i="3"/>
  <c r="CZ366" i="3"/>
  <c r="DA366" i="3"/>
  <c r="DB366" i="3"/>
  <c r="DC366" i="3"/>
  <c r="A367" i="3"/>
  <c r="CX367" i="3"/>
  <c r="CY367" i="3"/>
  <c r="CZ367" i="3"/>
  <c r="DA367" i="3"/>
  <c r="DB367" i="3"/>
  <c r="DC367" i="3"/>
  <c r="A368" i="3"/>
  <c r="CX368" i="3"/>
  <c r="CY368" i="3"/>
  <c r="CZ368" i="3"/>
  <c r="DB368" i="3" s="1"/>
  <c r="DA368" i="3"/>
  <c r="DC368" i="3"/>
  <c r="A369" i="3"/>
  <c r="CX369" i="3"/>
  <c r="CY369" i="3"/>
  <c r="CZ369" i="3"/>
  <c r="DB369" i="3" s="1"/>
  <c r="DA369" i="3"/>
  <c r="DC369" i="3"/>
  <c r="A370" i="3"/>
  <c r="CX370" i="3"/>
  <c r="CY370" i="3"/>
  <c r="CZ370" i="3"/>
  <c r="DA370" i="3"/>
  <c r="DB370" i="3"/>
  <c r="DC370" i="3"/>
  <c r="A371" i="3"/>
  <c r="CX371" i="3"/>
  <c r="CY371" i="3"/>
  <c r="CZ371" i="3"/>
  <c r="DA371" i="3"/>
  <c r="DB371" i="3"/>
  <c r="DC371" i="3"/>
  <c r="A372" i="3"/>
  <c r="CX372" i="3"/>
  <c r="CY372" i="3"/>
  <c r="CZ372" i="3"/>
  <c r="DB372" i="3" s="1"/>
  <c r="DA372" i="3"/>
  <c r="DC372" i="3"/>
  <c r="A373" i="3"/>
  <c r="CX373" i="3"/>
  <c r="CY373" i="3"/>
  <c r="CZ373" i="3"/>
  <c r="DB373" i="3" s="1"/>
  <c r="DA373" i="3"/>
  <c r="DC373" i="3"/>
  <c r="A374" i="3"/>
  <c r="CX374" i="3"/>
  <c r="CY374" i="3"/>
  <c r="CZ374" i="3"/>
  <c r="DA374" i="3"/>
  <c r="DB374" i="3"/>
  <c r="DC374" i="3"/>
  <c r="A375" i="3"/>
  <c r="CX375" i="3"/>
  <c r="CY375" i="3"/>
  <c r="CZ375" i="3"/>
  <c r="DA375" i="3"/>
  <c r="DB375" i="3"/>
  <c r="DC375" i="3"/>
  <c r="A376" i="3"/>
  <c r="CX376" i="3"/>
  <c r="CY376" i="3"/>
  <c r="CZ376" i="3"/>
  <c r="DB376" i="3" s="1"/>
  <c r="DA376" i="3"/>
  <c r="DC376" i="3"/>
  <c r="A377" i="3"/>
  <c r="CX377" i="3"/>
  <c r="CY377" i="3"/>
  <c r="CZ377" i="3"/>
  <c r="DB377" i="3" s="1"/>
  <c r="DA377" i="3"/>
  <c r="DC377" i="3"/>
  <c r="A378" i="3"/>
  <c r="CX378" i="3"/>
  <c r="CY378" i="3"/>
  <c r="CZ378" i="3"/>
  <c r="DA378" i="3"/>
  <c r="DB378" i="3"/>
  <c r="DC378" i="3"/>
  <c r="A379" i="3"/>
  <c r="CX379" i="3"/>
  <c r="CY379" i="3"/>
  <c r="CZ379" i="3"/>
  <c r="DA379" i="3"/>
  <c r="DB379" i="3"/>
  <c r="DC379" i="3"/>
  <c r="A380" i="3"/>
  <c r="CX380" i="3"/>
  <c r="CY380" i="3"/>
  <c r="CZ380" i="3"/>
  <c r="DB380" i="3" s="1"/>
  <c r="DA380" i="3"/>
  <c r="DC380" i="3"/>
  <c r="A381" i="3"/>
  <c r="CX381" i="3"/>
  <c r="CY381" i="3"/>
  <c r="CZ381" i="3"/>
  <c r="DB381" i="3" s="1"/>
  <c r="DA381" i="3"/>
  <c r="DC381" i="3"/>
  <c r="A382" i="3"/>
  <c r="CX382" i="3"/>
  <c r="CY382" i="3"/>
  <c r="CZ382" i="3"/>
  <c r="DA382" i="3"/>
  <c r="DB382" i="3"/>
  <c r="DC382" i="3"/>
  <c r="A383" i="3"/>
  <c r="CX383" i="3"/>
  <c r="CY383" i="3"/>
  <c r="CZ383" i="3"/>
  <c r="DA383" i="3"/>
  <c r="DB383" i="3"/>
  <c r="DC383" i="3"/>
  <c r="A384" i="3"/>
  <c r="CX384" i="3"/>
  <c r="CY384" i="3"/>
  <c r="CZ384" i="3"/>
  <c r="DB384" i="3" s="1"/>
  <c r="DA384" i="3"/>
  <c r="DC384" i="3"/>
  <c r="A385" i="3"/>
  <c r="CX385" i="3"/>
  <c r="CY385" i="3"/>
  <c r="CZ385" i="3"/>
  <c r="DB385" i="3" s="1"/>
  <c r="DA385" i="3"/>
  <c r="DC385" i="3"/>
  <c r="A386" i="3"/>
  <c r="CX386" i="3"/>
  <c r="CY386" i="3"/>
  <c r="CZ386" i="3"/>
  <c r="DA386" i="3"/>
  <c r="DB386" i="3"/>
  <c r="DC386" i="3"/>
  <c r="A387" i="3"/>
  <c r="CX387" i="3"/>
  <c r="CY387" i="3"/>
  <c r="CZ387" i="3"/>
  <c r="DA387" i="3"/>
  <c r="DB387" i="3"/>
  <c r="DC387" i="3"/>
  <c r="A388" i="3"/>
  <c r="CX388" i="3"/>
  <c r="CY388" i="3"/>
  <c r="CZ388" i="3"/>
  <c r="DB388" i="3" s="1"/>
  <c r="DA388" i="3"/>
  <c r="DC388" i="3"/>
  <c r="A389" i="3"/>
  <c r="CX389" i="3"/>
  <c r="CY389" i="3"/>
  <c r="CZ389" i="3"/>
  <c r="DB389" i="3" s="1"/>
  <c r="DA389" i="3"/>
  <c r="DC389" i="3"/>
  <c r="A390" i="3"/>
  <c r="CX390" i="3"/>
  <c r="CY390" i="3"/>
  <c r="CZ390" i="3"/>
  <c r="DA390" i="3"/>
  <c r="DB390" i="3"/>
  <c r="DC390" i="3"/>
  <c r="A391" i="3"/>
  <c r="CX391" i="3"/>
  <c r="CY391" i="3"/>
  <c r="CZ391" i="3"/>
  <c r="DA391" i="3"/>
  <c r="DB391" i="3"/>
  <c r="DC391" i="3"/>
  <c r="A392" i="3"/>
  <c r="CX392" i="3"/>
  <c r="CY392" i="3"/>
  <c r="CZ392" i="3"/>
  <c r="DB392" i="3" s="1"/>
  <c r="DA392" i="3"/>
  <c r="DC392" i="3"/>
  <c r="A393" i="3"/>
  <c r="CX393" i="3"/>
  <c r="CY393" i="3"/>
  <c r="CZ393" i="3"/>
  <c r="DB393" i="3" s="1"/>
  <c r="DA393" i="3"/>
  <c r="DC393" i="3"/>
  <c r="A394" i="3"/>
  <c r="CX394" i="3"/>
  <c r="CY394" i="3"/>
  <c r="CZ394" i="3"/>
  <c r="DA394" i="3"/>
  <c r="DB394" i="3"/>
  <c r="DC394" i="3"/>
  <c r="A395" i="3"/>
  <c r="CX395" i="3"/>
  <c r="CY395" i="3"/>
  <c r="CZ395" i="3"/>
  <c r="DA395" i="3"/>
  <c r="DB395" i="3"/>
  <c r="DC395" i="3"/>
  <c r="A396" i="3"/>
  <c r="CX396" i="3"/>
  <c r="CY396" i="3"/>
  <c r="CZ396" i="3"/>
  <c r="DB396" i="3" s="1"/>
  <c r="DA396" i="3"/>
  <c r="DC396" i="3"/>
  <c r="A397" i="3"/>
  <c r="CX397" i="3"/>
  <c r="CY397" i="3"/>
  <c r="CZ397" i="3"/>
  <c r="DB397" i="3" s="1"/>
  <c r="DA397" i="3"/>
  <c r="DC397" i="3"/>
  <c r="A398" i="3"/>
  <c r="CX398" i="3"/>
  <c r="CY398" i="3"/>
  <c r="CZ398" i="3"/>
  <c r="DA398" i="3"/>
  <c r="DB398" i="3"/>
  <c r="DC398" i="3"/>
  <c r="A399" i="3"/>
  <c r="CX399" i="3"/>
  <c r="CY399" i="3"/>
  <c r="CZ399" i="3"/>
  <c r="DA399" i="3"/>
  <c r="DB399" i="3"/>
  <c r="DC399" i="3"/>
  <c r="A400" i="3"/>
  <c r="CX400" i="3"/>
  <c r="CY400" i="3"/>
  <c r="CZ400" i="3"/>
  <c r="DB400" i="3" s="1"/>
  <c r="DA400" i="3"/>
  <c r="DC400" i="3"/>
  <c r="A401" i="3"/>
  <c r="CX401" i="3"/>
  <c r="CY401" i="3"/>
  <c r="CZ401" i="3"/>
  <c r="DB401" i="3" s="1"/>
  <c r="DA401" i="3"/>
  <c r="DC401" i="3"/>
  <c r="A402" i="3"/>
  <c r="CX402" i="3"/>
  <c r="CY402" i="3"/>
  <c r="CZ402" i="3"/>
  <c r="DA402" i="3"/>
  <c r="DB402" i="3"/>
  <c r="DC402" i="3"/>
  <c r="A403" i="3"/>
  <c r="CX403" i="3"/>
  <c r="CY403" i="3"/>
  <c r="CZ403" i="3"/>
  <c r="DA403" i="3"/>
  <c r="DB403" i="3"/>
  <c r="DC403" i="3"/>
  <c r="A404" i="3"/>
  <c r="CX404" i="3"/>
  <c r="CY404" i="3"/>
  <c r="CZ404" i="3"/>
  <c r="DB404" i="3" s="1"/>
  <c r="DA404" i="3"/>
  <c r="DC404" i="3"/>
  <c r="A405" i="3"/>
  <c r="CX405" i="3"/>
  <c r="CY405" i="3"/>
  <c r="CZ405" i="3"/>
  <c r="DB405" i="3" s="1"/>
  <c r="DA405" i="3"/>
  <c r="DC405" i="3"/>
  <c r="A406" i="3"/>
  <c r="CX406" i="3"/>
  <c r="CY406" i="3"/>
  <c r="CZ406" i="3"/>
  <c r="DA406" i="3"/>
  <c r="DB406" i="3"/>
  <c r="DC406" i="3"/>
  <c r="A407" i="3"/>
  <c r="CX407" i="3"/>
  <c r="CY407" i="3"/>
  <c r="CZ407" i="3"/>
  <c r="DA407" i="3"/>
  <c r="DB407" i="3"/>
  <c r="DC407" i="3"/>
  <c r="A408" i="3"/>
  <c r="CX408" i="3"/>
  <c r="CY408" i="3"/>
  <c r="CZ408" i="3"/>
  <c r="DB408" i="3" s="1"/>
  <c r="DA408" i="3"/>
  <c r="DC408" i="3"/>
  <c r="A409" i="3"/>
  <c r="CX409" i="3"/>
  <c r="CY409" i="3"/>
  <c r="CZ409" i="3"/>
  <c r="DB409" i="3" s="1"/>
  <c r="DA409" i="3"/>
  <c r="DC409" i="3"/>
  <c r="A410" i="3"/>
  <c r="CX410" i="3"/>
  <c r="CY410" i="3"/>
  <c r="CZ410" i="3"/>
  <c r="DA410" i="3"/>
  <c r="DB410" i="3"/>
  <c r="DC410" i="3"/>
  <c r="A411" i="3"/>
  <c r="CX411" i="3"/>
  <c r="CY411" i="3"/>
  <c r="CZ411" i="3"/>
  <c r="DA411" i="3"/>
  <c r="DB411" i="3"/>
  <c r="DC411" i="3"/>
  <c r="A412" i="3"/>
  <c r="CX412" i="3"/>
  <c r="CY412" i="3"/>
  <c r="CZ412" i="3"/>
  <c r="DB412" i="3" s="1"/>
  <c r="DA412" i="3"/>
  <c r="DC412" i="3"/>
  <c r="A413" i="3"/>
  <c r="CX413" i="3"/>
  <c r="CY413" i="3"/>
  <c r="CZ413" i="3"/>
  <c r="DB413" i="3" s="1"/>
  <c r="DA413" i="3"/>
  <c r="DC413" i="3"/>
  <c r="A414" i="3"/>
  <c r="CX414" i="3"/>
  <c r="CY414" i="3"/>
  <c r="CZ414" i="3"/>
  <c r="DA414" i="3"/>
  <c r="DB414" i="3"/>
  <c r="DC414" i="3"/>
  <c r="A415" i="3"/>
  <c r="CX415" i="3"/>
  <c r="CY415" i="3"/>
  <c r="CZ415" i="3"/>
  <c r="DA415" i="3"/>
  <c r="DB415" i="3"/>
  <c r="DC415" i="3"/>
  <c r="A416" i="3"/>
  <c r="CX416" i="3"/>
  <c r="CY416" i="3"/>
  <c r="CZ416" i="3"/>
  <c r="DB416" i="3" s="1"/>
  <c r="DA416" i="3"/>
  <c r="DC416" i="3"/>
  <c r="A417" i="3"/>
  <c r="CX417" i="3"/>
  <c r="CY417" i="3"/>
  <c r="CZ417" i="3"/>
  <c r="DB417" i="3" s="1"/>
  <c r="DA417" i="3"/>
  <c r="DC417" i="3"/>
  <c r="A418" i="3"/>
  <c r="CX418" i="3"/>
  <c r="CY418" i="3"/>
  <c r="CZ418" i="3"/>
  <c r="DA418" i="3"/>
  <c r="DB418" i="3"/>
  <c r="DC418" i="3"/>
  <c r="A419" i="3"/>
  <c r="CX419" i="3"/>
  <c r="CY419" i="3"/>
  <c r="CZ419" i="3"/>
  <c r="DA419" i="3"/>
  <c r="DB419" i="3"/>
  <c r="DC419" i="3"/>
  <c r="A420" i="3"/>
  <c r="CX420" i="3"/>
  <c r="CY420" i="3"/>
  <c r="CZ420" i="3"/>
  <c r="DB420" i="3" s="1"/>
  <c r="DA420" i="3"/>
  <c r="DC420" i="3"/>
  <c r="A421" i="3"/>
  <c r="CX421" i="3"/>
  <c r="CY421" i="3"/>
  <c r="CZ421" i="3"/>
  <c r="DB421" i="3" s="1"/>
  <c r="DA421" i="3"/>
  <c r="DC421" i="3"/>
  <c r="A422" i="3"/>
  <c r="CX422" i="3"/>
  <c r="CY422" i="3"/>
  <c r="CZ422" i="3"/>
  <c r="DA422" i="3"/>
  <c r="DB422" i="3"/>
  <c r="DC422" i="3"/>
  <c r="A423" i="3"/>
  <c r="CX423" i="3"/>
  <c r="CY423" i="3"/>
  <c r="CZ423" i="3"/>
  <c r="DA423" i="3"/>
  <c r="DB423" i="3"/>
  <c r="DC423" i="3"/>
  <c r="A424" i="3"/>
  <c r="CX424" i="3"/>
  <c r="CY424" i="3"/>
  <c r="CZ424" i="3"/>
  <c r="DB424" i="3" s="1"/>
  <c r="DA424" i="3"/>
  <c r="DC424" i="3"/>
  <c r="A425" i="3"/>
  <c r="CX425" i="3"/>
  <c r="CY425" i="3"/>
  <c r="CZ425" i="3"/>
  <c r="DB425" i="3" s="1"/>
  <c r="DA425" i="3"/>
  <c r="DC425" i="3"/>
  <c r="A426" i="3"/>
  <c r="CX426" i="3"/>
  <c r="CY426" i="3"/>
  <c r="CZ426" i="3"/>
  <c r="DA426" i="3"/>
  <c r="DB426" i="3"/>
  <c r="DC426" i="3"/>
  <c r="A427" i="3"/>
  <c r="CX427" i="3"/>
  <c r="CY427" i="3"/>
  <c r="CZ427" i="3"/>
  <c r="DA427" i="3"/>
  <c r="DB427" i="3"/>
  <c r="DC427" i="3"/>
  <c r="A428" i="3"/>
  <c r="CX428" i="3"/>
  <c r="CY428" i="3"/>
  <c r="CZ428" i="3"/>
  <c r="DB428" i="3" s="1"/>
  <c r="DA428" i="3"/>
  <c r="DC428" i="3"/>
  <c r="A429" i="3"/>
  <c r="CX429" i="3"/>
  <c r="CY429" i="3"/>
  <c r="CZ429" i="3"/>
  <c r="DB429" i="3" s="1"/>
  <c r="DA429" i="3"/>
  <c r="DC429" i="3"/>
  <c r="A430" i="3"/>
  <c r="CX430" i="3"/>
  <c r="CY430" i="3"/>
  <c r="CZ430" i="3"/>
  <c r="DA430" i="3"/>
  <c r="DB430" i="3"/>
  <c r="DC430" i="3"/>
  <c r="A431" i="3"/>
  <c r="CX431" i="3"/>
  <c r="CY431" i="3"/>
  <c r="CZ431" i="3"/>
  <c r="DA431" i="3"/>
  <c r="DB431" i="3"/>
  <c r="DC431" i="3"/>
  <c r="A432" i="3"/>
  <c r="CX432" i="3"/>
  <c r="CY432" i="3"/>
  <c r="CZ432" i="3"/>
  <c r="DB432" i="3" s="1"/>
  <c r="DA432" i="3"/>
  <c r="DC432" i="3"/>
  <c r="A433" i="3"/>
  <c r="CX433" i="3"/>
  <c r="CY433" i="3"/>
  <c r="CZ433" i="3"/>
  <c r="DB433" i="3" s="1"/>
  <c r="DA433" i="3"/>
  <c r="DC433" i="3"/>
  <c r="A434" i="3"/>
  <c r="CX434" i="3"/>
  <c r="CY434" i="3"/>
  <c r="CZ434" i="3"/>
  <c r="DB434" i="3" s="1"/>
  <c r="DA434" i="3"/>
  <c r="DC434" i="3"/>
  <c r="A435" i="3"/>
  <c r="CX435" i="3"/>
  <c r="CY435" i="3"/>
  <c r="CZ435" i="3"/>
  <c r="DA435" i="3"/>
  <c r="DB435" i="3"/>
  <c r="DC435" i="3"/>
  <c r="A436" i="3"/>
  <c r="CX436" i="3"/>
  <c r="CY436" i="3"/>
  <c r="CZ436" i="3"/>
  <c r="DA436" i="3"/>
  <c r="DB436" i="3"/>
  <c r="DC436" i="3"/>
  <c r="A437" i="3"/>
  <c r="CX437" i="3"/>
  <c r="CY437" i="3"/>
  <c r="CZ437" i="3"/>
  <c r="DB437" i="3" s="1"/>
  <c r="DA437" i="3"/>
  <c r="DC437" i="3"/>
  <c r="A438" i="3"/>
  <c r="CX438" i="3"/>
  <c r="CY438" i="3"/>
  <c r="CZ438" i="3"/>
  <c r="DB438" i="3" s="1"/>
  <c r="DA438" i="3"/>
  <c r="DC438" i="3"/>
  <c r="A439" i="3"/>
  <c r="CX439" i="3"/>
  <c r="CY439" i="3"/>
  <c r="CZ439" i="3"/>
  <c r="DA439" i="3"/>
  <c r="DB439" i="3"/>
  <c r="DC439" i="3"/>
  <c r="A440" i="3"/>
  <c r="CX440" i="3"/>
  <c r="CY440" i="3"/>
  <c r="CZ440" i="3"/>
  <c r="DA440" i="3"/>
  <c r="DB440" i="3"/>
  <c r="DC440" i="3"/>
  <c r="A441" i="3"/>
  <c r="CX441" i="3"/>
  <c r="CY441" i="3"/>
  <c r="CZ441" i="3"/>
  <c r="DB441" i="3" s="1"/>
  <c r="DA441" i="3"/>
  <c r="DC441" i="3"/>
  <c r="A442" i="3"/>
  <c r="CX442" i="3"/>
  <c r="CY442" i="3"/>
  <c r="CZ442" i="3"/>
  <c r="DB442" i="3" s="1"/>
  <c r="DA442" i="3"/>
  <c r="DC442" i="3"/>
  <c r="A443" i="3"/>
  <c r="CX443" i="3"/>
  <c r="CY443" i="3"/>
  <c r="CZ443" i="3"/>
  <c r="DA443" i="3"/>
  <c r="DB443" i="3"/>
  <c r="DC443" i="3"/>
  <c r="A444" i="3"/>
  <c r="CX444" i="3"/>
  <c r="CY444" i="3"/>
  <c r="CZ444" i="3"/>
  <c r="DA444" i="3"/>
  <c r="DB444" i="3"/>
  <c r="DC444" i="3"/>
  <c r="A445" i="3"/>
  <c r="CX445" i="3"/>
  <c r="CY445" i="3"/>
  <c r="CZ445" i="3"/>
  <c r="DB445" i="3" s="1"/>
  <c r="DA445" i="3"/>
  <c r="DC445" i="3"/>
  <c r="A446" i="3"/>
  <c r="CX446" i="3"/>
  <c r="CY446" i="3"/>
  <c r="CZ446" i="3"/>
  <c r="DB446" i="3" s="1"/>
  <c r="DA446" i="3"/>
  <c r="DC446" i="3"/>
  <c r="A447" i="3"/>
  <c r="CX447" i="3"/>
  <c r="CY447" i="3"/>
  <c r="CZ447" i="3"/>
  <c r="DA447" i="3"/>
  <c r="DB447" i="3"/>
  <c r="DC447" i="3"/>
  <c r="A448" i="3"/>
  <c r="CX448" i="3"/>
  <c r="CY448" i="3"/>
  <c r="CZ448" i="3"/>
  <c r="DA448" i="3"/>
  <c r="DB448" i="3"/>
  <c r="DC448" i="3"/>
  <c r="A449" i="3"/>
  <c r="CX449" i="3"/>
  <c r="CY449" i="3"/>
  <c r="CZ449" i="3"/>
  <c r="DB449" i="3" s="1"/>
  <c r="DA449" i="3"/>
  <c r="DC449" i="3"/>
  <c r="A450" i="3"/>
  <c r="CX450" i="3"/>
  <c r="CY450" i="3"/>
  <c r="CZ450" i="3"/>
  <c r="DB450" i="3" s="1"/>
  <c r="DA450" i="3"/>
  <c r="DC450" i="3"/>
  <c r="A451" i="3"/>
  <c r="CX451" i="3"/>
  <c r="CY451" i="3"/>
  <c r="CZ451" i="3"/>
  <c r="DA451" i="3"/>
  <c r="DB451" i="3"/>
  <c r="DC451" i="3"/>
  <c r="A452" i="3"/>
  <c r="CX452" i="3"/>
  <c r="CY452" i="3"/>
  <c r="CZ452" i="3"/>
  <c r="DA452" i="3"/>
  <c r="DB452" i="3"/>
  <c r="DC452" i="3"/>
  <c r="A453" i="3"/>
  <c r="CX453" i="3"/>
  <c r="CY453" i="3"/>
  <c r="CZ453" i="3"/>
  <c r="DB453" i="3" s="1"/>
  <c r="DA453" i="3"/>
  <c r="DC453" i="3"/>
  <c r="A454" i="3"/>
  <c r="CX454" i="3"/>
  <c r="CY454" i="3"/>
  <c r="CZ454" i="3"/>
  <c r="DB454" i="3" s="1"/>
  <c r="DA454" i="3"/>
  <c r="DC454" i="3"/>
  <c r="A455" i="3"/>
  <c r="CX455" i="3"/>
  <c r="CY455" i="3"/>
  <c r="CZ455" i="3"/>
  <c r="DA455" i="3"/>
  <c r="DB455" i="3"/>
  <c r="DC455" i="3"/>
  <c r="A456" i="3"/>
  <c r="CX456" i="3"/>
  <c r="CY456" i="3"/>
  <c r="CZ456" i="3"/>
  <c r="DA456" i="3"/>
  <c r="DB456" i="3"/>
  <c r="DC456" i="3"/>
  <c r="A457" i="3"/>
  <c r="CX457" i="3"/>
  <c r="CY457" i="3"/>
  <c r="CZ457" i="3"/>
  <c r="DB457" i="3" s="1"/>
  <c r="DA457" i="3"/>
  <c r="DC457" i="3"/>
  <c r="A458" i="3"/>
  <c r="CX458" i="3"/>
  <c r="CY458" i="3"/>
  <c r="CZ458" i="3"/>
  <c r="DB458" i="3" s="1"/>
  <c r="DA458" i="3"/>
  <c r="DC458" i="3"/>
  <c r="A459" i="3"/>
  <c r="CX459" i="3"/>
  <c r="CY459" i="3"/>
  <c r="CZ459" i="3"/>
  <c r="DA459" i="3"/>
  <c r="DB459" i="3"/>
  <c r="DC459" i="3"/>
  <c r="A460" i="3"/>
  <c r="CX460" i="3"/>
  <c r="CY460" i="3"/>
  <c r="CZ460" i="3"/>
  <c r="DA460" i="3"/>
  <c r="DB460" i="3"/>
  <c r="DC460" i="3"/>
  <c r="A461" i="3"/>
  <c r="CX461" i="3"/>
  <c r="CY461" i="3"/>
  <c r="CZ461" i="3"/>
  <c r="DB461" i="3" s="1"/>
  <c r="DA461" i="3"/>
  <c r="DC461" i="3"/>
  <c r="A462" i="3"/>
  <c r="CX462" i="3"/>
  <c r="CY462" i="3"/>
  <c r="CZ462" i="3"/>
  <c r="DB462" i="3" s="1"/>
  <c r="DA462" i="3"/>
  <c r="DC462" i="3"/>
  <c r="A463" i="3"/>
  <c r="CX463" i="3"/>
  <c r="CY463" i="3"/>
  <c r="CZ463" i="3"/>
  <c r="DA463" i="3"/>
  <c r="DB463" i="3"/>
  <c r="DC463" i="3"/>
  <c r="A464" i="3"/>
  <c r="CX464" i="3"/>
  <c r="CY464" i="3"/>
  <c r="CZ464" i="3"/>
  <c r="DA464" i="3"/>
  <c r="DB464" i="3"/>
  <c r="DC464" i="3"/>
  <c r="A465" i="3"/>
  <c r="CX465" i="3"/>
  <c r="CY465" i="3"/>
  <c r="CZ465" i="3"/>
  <c r="DB465" i="3" s="1"/>
  <c r="DA465" i="3"/>
  <c r="DC465" i="3"/>
  <c r="A466" i="3"/>
  <c r="CX466" i="3"/>
  <c r="CY466" i="3"/>
  <c r="CZ466" i="3"/>
  <c r="DB466" i="3" s="1"/>
  <c r="DA466" i="3"/>
  <c r="DC466" i="3"/>
  <c r="A467" i="3"/>
  <c r="CX467" i="3"/>
  <c r="CY467" i="3"/>
  <c r="CZ467" i="3"/>
  <c r="DA467" i="3"/>
  <c r="DB467" i="3"/>
  <c r="DC467" i="3"/>
  <c r="A468" i="3"/>
  <c r="CX468" i="3"/>
  <c r="CY468" i="3"/>
  <c r="CZ468" i="3"/>
  <c r="DA468" i="3"/>
  <c r="DB468" i="3"/>
  <c r="DC468" i="3"/>
  <c r="A469" i="3"/>
  <c r="CX469" i="3"/>
  <c r="CY469" i="3"/>
  <c r="CZ469" i="3"/>
  <c r="DB469" i="3" s="1"/>
  <c r="DA469" i="3"/>
  <c r="DC469" i="3"/>
  <c r="A470" i="3"/>
  <c r="CX470" i="3"/>
  <c r="CY470" i="3"/>
  <c r="CZ470" i="3"/>
  <c r="DB470" i="3" s="1"/>
  <c r="DA470" i="3"/>
  <c r="DC470" i="3"/>
  <c r="A471" i="3"/>
  <c r="CX471" i="3"/>
  <c r="CY471" i="3"/>
  <c r="CZ471" i="3"/>
  <c r="DA471" i="3"/>
  <c r="DB471" i="3"/>
  <c r="DC471" i="3"/>
  <c r="A472" i="3"/>
  <c r="CX472" i="3"/>
  <c r="CY472" i="3"/>
  <c r="CZ472" i="3"/>
  <c r="DA472" i="3"/>
  <c r="DB472" i="3"/>
  <c r="DC472" i="3"/>
  <c r="A473" i="3"/>
  <c r="CX473" i="3"/>
  <c r="CY473" i="3"/>
  <c r="CZ473" i="3"/>
  <c r="DB473" i="3" s="1"/>
  <c r="DA473" i="3"/>
  <c r="DC473" i="3"/>
  <c r="A474" i="3"/>
  <c r="CX474" i="3"/>
  <c r="CY474" i="3"/>
  <c r="CZ474" i="3"/>
  <c r="DB474" i="3" s="1"/>
  <c r="DA474" i="3"/>
  <c r="DC474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I26" i="1" s="1"/>
  <c r="AC24" i="1"/>
  <c r="AD24" i="1"/>
  <c r="CR24" i="1" s="1"/>
  <c r="Q24" i="1" s="1"/>
  <c r="AE24" i="1"/>
  <c r="AF24" i="1"/>
  <c r="AB24" i="1" s="1"/>
  <c r="AG24" i="1"/>
  <c r="AH24" i="1"/>
  <c r="CV24" i="1" s="1"/>
  <c r="U24" i="1" s="1"/>
  <c r="AI24" i="1"/>
  <c r="AJ24" i="1"/>
  <c r="CX24" i="1" s="1"/>
  <c r="W24" i="1" s="1"/>
  <c r="CQ24" i="1"/>
  <c r="P24" i="1" s="1"/>
  <c r="CS24" i="1"/>
  <c r="R24" i="1" s="1"/>
  <c r="GK24" i="1" s="1"/>
  <c r="CU24" i="1"/>
  <c r="T24" i="1" s="1"/>
  <c r="CW24" i="1"/>
  <c r="V24" i="1" s="1"/>
  <c r="FR24" i="1"/>
  <c r="GL24" i="1"/>
  <c r="GO24" i="1"/>
  <c r="GP24" i="1"/>
  <c r="GV24" i="1"/>
  <c r="GX24" i="1"/>
  <c r="HC24" i="1"/>
  <c r="C25" i="1"/>
  <c r="D25" i="1"/>
  <c r="I25" i="1"/>
  <c r="AC25" i="1"/>
  <c r="AD25" i="1"/>
  <c r="CR25" i="1" s="1"/>
  <c r="Q25" i="1" s="1"/>
  <c r="AE25" i="1"/>
  <c r="AF25" i="1"/>
  <c r="AB25" i="1" s="1"/>
  <c r="AG25" i="1"/>
  <c r="AH25" i="1"/>
  <c r="CV25" i="1" s="1"/>
  <c r="U25" i="1" s="1"/>
  <c r="AI25" i="1"/>
  <c r="AJ25" i="1"/>
  <c r="CX25" i="1" s="1"/>
  <c r="W25" i="1" s="1"/>
  <c r="CQ25" i="1"/>
  <c r="P25" i="1" s="1"/>
  <c r="CS25" i="1"/>
  <c r="R25" i="1" s="1"/>
  <c r="GK25" i="1" s="1"/>
  <c r="CU25" i="1"/>
  <c r="T25" i="1" s="1"/>
  <c r="CW25" i="1"/>
  <c r="V25" i="1" s="1"/>
  <c r="FR25" i="1"/>
  <c r="GL25" i="1"/>
  <c r="GO25" i="1"/>
  <c r="GP25" i="1"/>
  <c r="GV25" i="1"/>
  <c r="GX25" i="1"/>
  <c r="HC25" i="1"/>
  <c r="AC26" i="1"/>
  <c r="AD26" i="1"/>
  <c r="CR26" i="1" s="1"/>
  <c r="Q26" i="1" s="1"/>
  <c r="AE26" i="1"/>
  <c r="AF26" i="1"/>
  <c r="CT26" i="1" s="1"/>
  <c r="S26" i="1" s="1"/>
  <c r="AG26" i="1"/>
  <c r="AH26" i="1"/>
  <c r="CV26" i="1" s="1"/>
  <c r="U26" i="1" s="1"/>
  <c r="AI26" i="1"/>
  <c r="AJ26" i="1"/>
  <c r="CX26" i="1" s="1"/>
  <c r="W26" i="1" s="1"/>
  <c r="CQ26" i="1"/>
  <c r="P26" i="1" s="1"/>
  <c r="CS26" i="1"/>
  <c r="R26" i="1" s="1"/>
  <c r="GK26" i="1" s="1"/>
  <c r="CU26" i="1"/>
  <c r="T26" i="1" s="1"/>
  <c r="CW26" i="1"/>
  <c r="V26" i="1" s="1"/>
  <c r="FR26" i="1"/>
  <c r="GL26" i="1"/>
  <c r="GO26" i="1"/>
  <c r="GP26" i="1"/>
  <c r="GV26" i="1"/>
  <c r="HC26" i="1" s="1"/>
  <c r="GX26" i="1" s="1"/>
  <c r="I27" i="1"/>
  <c r="AC27" i="1"/>
  <c r="AD27" i="1"/>
  <c r="CR27" i="1" s="1"/>
  <c r="Q27" i="1" s="1"/>
  <c r="AE27" i="1"/>
  <c r="AF27" i="1"/>
  <c r="AB27" i="1" s="1"/>
  <c r="AG27" i="1"/>
  <c r="AH27" i="1"/>
  <c r="CV27" i="1" s="1"/>
  <c r="U27" i="1" s="1"/>
  <c r="AI27" i="1"/>
  <c r="AJ27" i="1"/>
  <c r="CX27" i="1" s="1"/>
  <c r="W27" i="1" s="1"/>
  <c r="CQ27" i="1"/>
  <c r="P27" i="1" s="1"/>
  <c r="CS27" i="1"/>
  <c r="R27" i="1" s="1"/>
  <c r="GK27" i="1" s="1"/>
  <c r="CU27" i="1"/>
  <c r="T27" i="1" s="1"/>
  <c r="CW27" i="1"/>
  <c r="V27" i="1" s="1"/>
  <c r="FR27" i="1"/>
  <c r="GL27" i="1"/>
  <c r="GO27" i="1"/>
  <c r="GP27" i="1"/>
  <c r="GV27" i="1"/>
  <c r="GX27" i="1"/>
  <c r="HC27" i="1"/>
  <c r="C28" i="1"/>
  <c r="D28" i="1"/>
  <c r="AC28" i="1"/>
  <c r="CQ28" i="1" s="1"/>
  <c r="P28" i="1" s="1"/>
  <c r="CP28" i="1" s="1"/>
  <c r="O28" i="1" s="1"/>
  <c r="AE28" i="1"/>
  <c r="AD28" i="1" s="1"/>
  <c r="CR28" i="1" s="1"/>
  <c r="Q28" i="1" s="1"/>
  <c r="AF28" i="1"/>
  <c r="AG28" i="1"/>
  <c r="CU28" i="1" s="1"/>
  <c r="T28" i="1" s="1"/>
  <c r="AH28" i="1"/>
  <c r="AI28" i="1"/>
  <c r="CW28" i="1" s="1"/>
  <c r="V28" i="1" s="1"/>
  <c r="AJ28" i="1"/>
  <c r="CT28" i="1"/>
  <c r="S28" i="1" s="1"/>
  <c r="CV28" i="1"/>
  <c r="U28" i="1" s="1"/>
  <c r="CX28" i="1"/>
  <c r="W28" i="1" s="1"/>
  <c r="FR28" i="1"/>
  <c r="GL28" i="1"/>
  <c r="GO28" i="1"/>
  <c r="GP28" i="1"/>
  <c r="GV28" i="1"/>
  <c r="HC28" i="1"/>
  <c r="GX28" i="1" s="1"/>
  <c r="C29" i="1"/>
  <c r="D29" i="1"/>
  <c r="AC29" i="1"/>
  <c r="AD29" i="1"/>
  <c r="CR29" i="1" s="1"/>
  <c r="Q29" i="1" s="1"/>
  <c r="AE29" i="1"/>
  <c r="AF29" i="1"/>
  <c r="CT29" i="1" s="1"/>
  <c r="S29" i="1" s="1"/>
  <c r="AG29" i="1"/>
  <c r="AH29" i="1"/>
  <c r="CV29" i="1" s="1"/>
  <c r="U29" i="1" s="1"/>
  <c r="AI29" i="1"/>
  <c r="AJ29" i="1"/>
  <c r="CX29" i="1" s="1"/>
  <c r="W29" i="1" s="1"/>
  <c r="CQ29" i="1"/>
  <c r="P29" i="1" s="1"/>
  <c r="CP29" i="1" s="1"/>
  <c r="O29" i="1" s="1"/>
  <c r="CS29" i="1"/>
  <c r="R29" i="1" s="1"/>
  <c r="GK29" i="1" s="1"/>
  <c r="CU29" i="1"/>
  <c r="T29" i="1" s="1"/>
  <c r="CW29" i="1"/>
  <c r="V29" i="1" s="1"/>
  <c r="FR29" i="1"/>
  <c r="GL29" i="1"/>
  <c r="GO29" i="1"/>
  <c r="GP29" i="1"/>
  <c r="GV29" i="1"/>
  <c r="GX29" i="1"/>
  <c r="HC29" i="1"/>
  <c r="I30" i="1"/>
  <c r="O30" i="1"/>
  <c r="P30" i="1"/>
  <c r="Q30" i="1"/>
  <c r="R30" i="1"/>
  <c r="GK30" i="1" s="1"/>
  <c r="S30" i="1"/>
  <c r="T30" i="1"/>
  <c r="U30" i="1"/>
  <c r="V30" i="1"/>
  <c r="W30" i="1"/>
  <c r="X30" i="1"/>
  <c r="Y30" i="1"/>
  <c r="AB30" i="1"/>
  <c r="CP30" i="1" s="1"/>
  <c r="AC30" i="1"/>
  <c r="AD30" i="1"/>
  <c r="AE30" i="1"/>
  <c r="AF30" i="1"/>
  <c r="AG30" i="1"/>
  <c r="AH30" i="1"/>
  <c r="AI30" i="1"/>
  <c r="AJ30" i="1"/>
  <c r="FR30" i="1"/>
  <c r="GL30" i="1"/>
  <c r="GO30" i="1"/>
  <c r="GP30" i="1"/>
  <c r="GV30" i="1"/>
  <c r="GX30" i="1"/>
  <c r="I31" i="1"/>
  <c r="O31" i="1"/>
  <c r="P31" i="1"/>
  <c r="Q31" i="1"/>
  <c r="R31" i="1"/>
  <c r="S31" i="1"/>
  <c r="T31" i="1"/>
  <c r="U31" i="1"/>
  <c r="V31" i="1"/>
  <c r="W31" i="1"/>
  <c r="X31" i="1"/>
  <c r="Y31" i="1"/>
  <c r="AB31" i="1"/>
  <c r="AC31" i="1"/>
  <c r="AD31" i="1"/>
  <c r="AE31" i="1"/>
  <c r="AF31" i="1"/>
  <c r="AG31" i="1"/>
  <c r="AH31" i="1"/>
  <c r="AI31" i="1"/>
  <c r="AJ31" i="1"/>
  <c r="CP31" i="1"/>
  <c r="GN31" i="1" s="1"/>
  <c r="FR31" i="1"/>
  <c r="GK31" i="1"/>
  <c r="GL31" i="1"/>
  <c r="GM31" i="1"/>
  <c r="GO31" i="1"/>
  <c r="GP31" i="1"/>
  <c r="GV31" i="1"/>
  <c r="GX31" i="1"/>
  <c r="I32" i="1"/>
  <c r="O32" i="1"/>
  <c r="P32" i="1"/>
  <c r="Q32" i="1"/>
  <c r="R32" i="1"/>
  <c r="GK32" i="1" s="1"/>
  <c r="S32" i="1"/>
  <c r="T32" i="1"/>
  <c r="U32" i="1"/>
  <c r="V32" i="1"/>
  <c r="W32" i="1"/>
  <c r="X32" i="1"/>
  <c r="Y32" i="1"/>
  <c r="AB32" i="1"/>
  <c r="CP32" i="1" s="1"/>
  <c r="GM32" i="1" s="1"/>
  <c r="AC32" i="1"/>
  <c r="AD32" i="1"/>
  <c r="AE32" i="1"/>
  <c r="AF32" i="1"/>
  <c r="AG32" i="1"/>
  <c r="AH32" i="1"/>
  <c r="AI32" i="1"/>
  <c r="AJ32" i="1"/>
  <c r="FR32" i="1"/>
  <c r="GL32" i="1"/>
  <c r="GO32" i="1"/>
  <c r="GP32" i="1"/>
  <c r="GV32" i="1"/>
  <c r="GX32" i="1"/>
  <c r="I33" i="1"/>
  <c r="O33" i="1"/>
  <c r="P33" i="1"/>
  <c r="Q33" i="1"/>
  <c r="R33" i="1"/>
  <c r="S33" i="1"/>
  <c r="T33" i="1"/>
  <c r="U33" i="1"/>
  <c r="V33" i="1"/>
  <c r="W33" i="1"/>
  <c r="X33" i="1"/>
  <c r="Y33" i="1"/>
  <c r="AB33" i="1"/>
  <c r="AC33" i="1"/>
  <c r="AD33" i="1"/>
  <c r="AE33" i="1"/>
  <c r="AF33" i="1"/>
  <c r="AG33" i="1"/>
  <c r="AH33" i="1"/>
  <c r="AI33" i="1"/>
  <c r="AJ33" i="1"/>
  <c r="CP33" i="1"/>
  <c r="GN33" i="1" s="1"/>
  <c r="FR33" i="1"/>
  <c r="GK33" i="1"/>
  <c r="GL33" i="1"/>
  <c r="GM33" i="1"/>
  <c r="GO33" i="1"/>
  <c r="GP33" i="1"/>
  <c r="GV33" i="1"/>
  <c r="GX33" i="1"/>
  <c r="C34" i="1"/>
  <c r="D34" i="1"/>
  <c r="AC34" i="1"/>
  <c r="AE34" i="1"/>
  <c r="AF34" i="1"/>
  <c r="AG34" i="1"/>
  <c r="CU34" i="1" s="1"/>
  <c r="T34" i="1" s="1"/>
  <c r="AH34" i="1"/>
  <c r="AI34" i="1"/>
  <c r="CW34" i="1" s="1"/>
  <c r="V34" i="1" s="1"/>
  <c r="AJ34" i="1"/>
  <c r="CT34" i="1"/>
  <c r="S34" i="1" s="1"/>
  <c r="CV34" i="1"/>
  <c r="U34" i="1" s="1"/>
  <c r="CX34" i="1"/>
  <c r="W34" i="1" s="1"/>
  <c r="FR34" i="1"/>
  <c r="GL34" i="1"/>
  <c r="GN34" i="1"/>
  <c r="GP34" i="1"/>
  <c r="GV34" i="1"/>
  <c r="HC34" i="1" s="1"/>
  <c r="GX34" i="1" s="1"/>
  <c r="C35" i="1"/>
  <c r="D35" i="1"/>
  <c r="P35" i="1"/>
  <c r="CP35" i="1" s="1"/>
  <c r="O35" i="1" s="1"/>
  <c r="V35" i="1"/>
  <c r="AC35" i="1"/>
  <c r="AD35" i="1"/>
  <c r="CR35" i="1" s="1"/>
  <c r="Q35" i="1" s="1"/>
  <c r="AE35" i="1"/>
  <c r="AF35" i="1"/>
  <c r="CT35" i="1" s="1"/>
  <c r="S35" i="1" s="1"/>
  <c r="AG35" i="1"/>
  <c r="AH35" i="1"/>
  <c r="CV35" i="1" s="1"/>
  <c r="U35" i="1" s="1"/>
  <c r="AI35" i="1"/>
  <c r="AJ35" i="1"/>
  <c r="CX35" i="1" s="1"/>
  <c r="W35" i="1" s="1"/>
  <c r="CQ35" i="1"/>
  <c r="CS35" i="1"/>
  <c r="R35" i="1" s="1"/>
  <c r="CU35" i="1"/>
  <c r="T35" i="1" s="1"/>
  <c r="CW35" i="1"/>
  <c r="FR35" i="1"/>
  <c r="GL35" i="1"/>
  <c r="GN35" i="1"/>
  <c r="GP35" i="1"/>
  <c r="GV35" i="1"/>
  <c r="GX35" i="1"/>
  <c r="HC35" i="1"/>
  <c r="I36" i="1"/>
  <c r="P36" i="1" s="1"/>
  <c r="CP36" i="1" s="1"/>
  <c r="O36" i="1" s="1"/>
  <c r="R36" i="1"/>
  <c r="GK36" i="1" s="1"/>
  <c r="AC36" i="1"/>
  <c r="AD36" i="1"/>
  <c r="CR36" i="1" s="1"/>
  <c r="Q36" i="1" s="1"/>
  <c r="AE36" i="1"/>
  <c r="AF36" i="1"/>
  <c r="CT36" i="1" s="1"/>
  <c r="S36" i="1" s="1"/>
  <c r="CZ36" i="1" s="1"/>
  <c r="Y36" i="1" s="1"/>
  <c r="AG36" i="1"/>
  <c r="AH36" i="1"/>
  <c r="CV36" i="1" s="1"/>
  <c r="U36" i="1" s="1"/>
  <c r="AI36" i="1"/>
  <c r="AJ36" i="1"/>
  <c r="CX36" i="1" s="1"/>
  <c r="W36" i="1" s="1"/>
  <c r="CQ36" i="1"/>
  <c r="CS36" i="1"/>
  <c r="CU36" i="1"/>
  <c r="T36" i="1" s="1"/>
  <c r="CW36" i="1"/>
  <c r="V36" i="1" s="1"/>
  <c r="FR36" i="1"/>
  <c r="GL36" i="1"/>
  <c r="GN36" i="1"/>
  <c r="GP36" i="1"/>
  <c r="GV36" i="1"/>
  <c r="HC36" i="1" s="1"/>
  <c r="GX36" i="1" s="1"/>
  <c r="I37" i="1"/>
  <c r="GX37" i="1" s="1"/>
  <c r="V37" i="1"/>
  <c r="AC37" i="1"/>
  <c r="AD37" i="1"/>
  <c r="CR37" i="1" s="1"/>
  <c r="Q37" i="1" s="1"/>
  <c r="AE37" i="1"/>
  <c r="AF37" i="1"/>
  <c r="CT37" i="1" s="1"/>
  <c r="AG37" i="1"/>
  <c r="AH37" i="1"/>
  <c r="CV37" i="1" s="1"/>
  <c r="U37" i="1" s="1"/>
  <c r="AI37" i="1"/>
  <c r="AJ37" i="1"/>
  <c r="CX37" i="1" s="1"/>
  <c r="CQ37" i="1"/>
  <c r="P37" i="1" s="1"/>
  <c r="CS37" i="1"/>
  <c r="R37" i="1" s="1"/>
  <c r="GK37" i="1" s="1"/>
  <c r="CU37" i="1"/>
  <c r="CW37" i="1"/>
  <c r="FR37" i="1"/>
  <c r="GL37" i="1"/>
  <c r="GN37" i="1"/>
  <c r="GP37" i="1"/>
  <c r="GV37" i="1"/>
  <c r="HC37" i="1"/>
  <c r="I38" i="1"/>
  <c r="P38" i="1"/>
  <c r="V38" i="1"/>
  <c r="AC38" i="1"/>
  <c r="AD38" i="1"/>
  <c r="CR38" i="1" s="1"/>
  <c r="Q38" i="1" s="1"/>
  <c r="AE38" i="1"/>
  <c r="AF38" i="1"/>
  <c r="CT38" i="1" s="1"/>
  <c r="AG38" i="1"/>
  <c r="AH38" i="1"/>
  <c r="CV38" i="1" s="1"/>
  <c r="U38" i="1" s="1"/>
  <c r="AI38" i="1"/>
  <c r="AJ38" i="1"/>
  <c r="CX38" i="1" s="1"/>
  <c r="CQ38" i="1"/>
  <c r="CS38" i="1"/>
  <c r="R38" i="1" s="1"/>
  <c r="GK38" i="1" s="1"/>
  <c r="CU38" i="1"/>
  <c r="T38" i="1" s="1"/>
  <c r="CW38" i="1"/>
  <c r="FR38" i="1"/>
  <c r="GL38" i="1"/>
  <c r="GN38" i="1"/>
  <c r="GP38" i="1"/>
  <c r="GV38" i="1"/>
  <c r="GX38" i="1"/>
  <c r="HC38" i="1"/>
  <c r="I39" i="1"/>
  <c r="P39" i="1" s="1"/>
  <c r="CP39" i="1" s="1"/>
  <c r="O39" i="1" s="1"/>
  <c r="R39" i="1"/>
  <c r="GK39" i="1" s="1"/>
  <c r="AC39" i="1"/>
  <c r="AD39" i="1"/>
  <c r="CR39" i="1" s="1"/>
  <c r="Q39" i="1" s="1"/>
  <c r="AE39" i="1"/>
  <c r="AF39" i="1"/>
  <c r="CT39" i="1" s="1"/>
  <c r="S39" i="1" s="1"/>
  <c r="CZ39" i="1" s="1"/>
  <c r="Y39" i="1" s="1"/>
  <c r="AG39" i="1"/>
  <c r="AH39" i="1"/>
  <c r="CV39" i="1" s="1"/>
  <c r="U39" i="1" s="1"/>
  <c r="AI39" i="1"/>
  <c r="AJ39" i="1"/>
  <c r="CX39" i="1" s="1"/>
  <c r="W39" i="1" s="1"/>
  <c r="CQ39" i="1"/>
  <c r="CS39" i="1"/>
  <c r="CU39" i="1"/>
  <c r="T39" i="1" s="1"/>
  <c r="CW39" i="1"/>
  <c r="V39" i="1" s="1"/>
  <c r="FR39" i="1"/>
  <c r="GL39" i="1"/>
  <c r="GN39" i="1"/>
  <c r="GP39" i="1"/>
  <c r="GV39" i="1"/>
  <c r="HC39" i="1"/>
  <c r="C40" i="1"/>
  <c r="D40" i="1"/>
  <c r="I40" i="1"/>
  <c r="P40" i="1"/>
  <c r="V40" i="1"/>
  <c r="AC40" i="1"/>
  <c r="AD40" i="1"/>
  <c r="CR40" i="1" s="1"/>
  <c r="Q40" i="1" s="1"/>
  <c r="AE40" i="1"/>
  <c r="AF40" i="1"/>
  <c r="CT40" i="1" s="1"/>
  <c r="AG40" i="1"/>
  <c r="AH40" i="1"/>
  <c r="CV40" i="1" s="1"/>
  <c r="U40" i="1" s="1"/>
  <c r="AI40" i="1"/>
  <c r="AJ40" i="1"/>
  <c r="CX40" i="1" s="1"/>
  <c r="CQ40" i="1"/>
  <c r="CS40" i="1"/>
  <c r="R40" i="1" s="1"/>
  <c r="GK40" i="1" s="1"/>
  <c r="CU40" i="1"/>
  <c r="T40" i="1" s="1"/>
  <c r="CW40" i="1"/>
  <c r="FR40" i="1"/>
  <c r="GL40" i="1"/>
  <c r="GO40" i="1"/>
  <c r="GP40" i="1"/>
  <c r="GV40" i="1"/>
  <c r="HC40" i="1"/>
  <c r="C41" i="1"/>
  <c r="D41" i="1"/>
  <c r="I41" i="1"/>
  <c r="R41" i="1"/>
  <c r="GK41" i="1" s="1"/>
  <c r="T41" i="1"/>
  <c r="AC41" i="1"/>
  <c r="AD41" i="1"/>
  <c r="CR41" i="1" s="1"/>
  <c r="Q41" i="1" s="1"/>
  <c r="AE41" i="1"/>
  <c r="AF41" i="1"/>
  <c r="CT41" i="1" s="1"/>
  <c r="S41" i="1" s="1"/>
  <c r="CZ41" i="1" s="1"/>
  <c r="Y41" i="1" s="1"/>
  <c r="AG41" i="1"/>
  <c r="AH41" i="1"/>
  <c r="CV41" i="1" s="1"/>
  <c r="U41" i="1" s="1"/>
  <c r="AI41" i="1"/>
  <c r="AJ41" i="1"/>
  <c r="CX41" i="1" s="1"/>
  <c r="W41" i="1" s="1"/>
  <c r="CQ41" i="1"/>
  <c r="P41" i="1" s="1"/>
  <c r="CP41" i="1" s="1"/>
  <c r="O41" i="1" s="1"/>
  <c r="CS41" i="1"/>
  <c r="CU41" i="1"/>
  <c r="CW41" i="1"/>
  <c r="V41" i="1" s="1"/>
  <c r="CY41" i="1"/>
  <c r="X41" i="1" s="1"/>
  <c r="FR41" i="1"/>
  <c r="GL41" i="1"/>
  <c r="GO41" i="1"/>
  <c r="GP41" i="1"/>
  <c r="GV41" i="1"/>
  <c r="GX41" i="1"/>
  <c r="HC41" i="1"/>
  <c r="AC42" i="1"/>
  <c r="AD42" i="1"/>
  <c r="CR42" i="1" s="1"/>
  <c r="AE42" i="1"/>
  <c r="AF42" i="1"/>
  <c r="CT42" i="1" s="1"/>
  <c r="AG42" i="1"/>
  <c r="AH42" i="1"/>
  <c r="CV42" i="1" s="1"/>
  <c r="AI42" i="1"/>
  <c r="AJ42" i="1"/>
  <c r="CX42" i="1" s="1"/>
  <c r="CQ42" i="1"/>
  <c r="CS42" i="1"/>
  <c r="CU42" i="1"/>
  <c r="CW42" i="1"/>
  <c r="FR42" i="1"/>
  <c r="GL42" i="1"/>
  <c r="GO42" i="1"/>
  <c r="GP42" i="1"/>
  <c r="GV42" i="1"/>
  <c r="HC42" i="1"/>
  <c r="I43" i="1"/>
  <c r="R43" i="1"/>
  <c r="GK43" i="1" s="1"/>
  <c r="V43" i="1"/>
  <c r="AC43" i="1"/>
  <c r="AB43" i="1" s="1"/>
  <c r="AD43" i="1"/>
  <c r="CR43" i="1" s="1"/>
  <c r="Q43" i="1" s="1"/>
  <c r="AE43" i="1"/>
  <c r="AF43" i="1"/>
  <c r="AG43" i="1"/>
  <c r="AH43" i="1"/>
  <c r="CV43" i="1" s="1"/>
  <c r="U43" i="1" s="1"/>
  <c r="AI43" i="1"/>
  <c r="AJ43" i="1"/>
  <c r="CQ43" i="1"/>
  <c r="P43" i="1" s="1"/>
  <c r="CS43" i="1"/>
  <c r="CT43" i="1"/>
  <c r="S43" i="1" s="1"/>
  <c r="CZ43" i="1" s="1"/>
  <c r="Y43" i="1" s="1"/>
  <c r="CU43" i="1"/>
  <c r="T43" i="1" s="1"/>
  <c r="CW43" i="1"/>
  <c r="CX43" i="1"/>
  <c r="W43" i="1" s="1"/>
  <c r="CY43" i="1"/>
  <c r="X43" i="1" s="1"/>
  <c r="FR43" i="1"/>
  <c r="GL43" i="1"/>
  <c r="GO43" i="1"/>
  <c r="GP43" i="1"/>
  <c r="GV43" i="1"/>
  <c r="HC43" i="1"/>
  <c r="GX43" i="1" s="1"/>
  <c r="I44" i="1"/>
  <c r="AC44" i="1"/>
  <c r="AE44" i="1"/>
  <c r="AD44" i="1" s="1"/>
  <c r="AF44" i="1"/>
  <c r="CT44" i="1" s="1"/>
  <c r="S44" i="1" s="1"/>
  <c r="AG44" i="1"/>
  <c r="AH44" i="1"/>
  <c r="AI44" i="1"/>
  <c r="AJ44" i="1"/>
  <c r="CX44" i="1" s="1"/>
  <c r="W44" i="1" s="1"/>
  <c r="CQ44" i="1"/>
  <c r="P44" i="1" s="1"/>
  <c r="CS44" i="1"/>
  <c r="R44" i="1" s="1"/>
  <c r="GK44" i="1" s="1"/>
  <c r="CU44" i="1"/>
  <c r="T44" i="1" s="1"/>
  <c r="CV44" i="1"/>
  <c r="U44" i="1" s="1"/>
  <c r="CW44" i="1"/>
  <c r="V44" i="1" s="1"/>
  <c r="FR44" i="1"/>
  <c r="GL44" i="1"/>
  <c r="GO44" i="1"/>
  <c r="GP44" i="1"/>
  <c r="GV44" i="1"/>
  <c r="HC44" i="1" s="1"/>
  <c r="GX44" i="1" s="1"/>
  <c r="I45" i="1"/>
  <c r="AC45" i="1"/>
  <c r="AB45" i="1" s="1"/>
  <c r="AD45" i="1"/>
  <c r="CR45" i="1" s="1"/>
  <c r="Q45" i="1" s="1"/>
  <c r="AE45" i="1"/>
  <c r="AF45" i="1"/>
  <c r="AG45" i="1"/>
  <c r="AH45" i="1"/>
  <c r="CV45" i="1" s="1"/>
  <c r="U45" i="1" s="1"/>
  <c r="AI45" i="1"/>
  <c r="AJ45" i="1"/>
  <c r="CQ45" i="1"/>
  <c r="P45" i="1" s="1"/>
  <c r="CS45" i="1"/>
  <c r="R45" i="1" s="1"/>
  <c r="GK45" i="1" s="1"/>
  <c r="CT45" i="1"/>
  <c r="S45" i="1" s="1"/>
  <c r="CU45" i="1"/>
  <c r="T45" i="1" s="1"/>
  <c r="CW45" i="1"/>
  <c r="V45" i="1" s="1"/>
  <c r="CX45" i="1"/>
  <c r="W45" i="1" s="1"/>
  <c r="FR45" i="1"/>
  <c r="GL45" i="1"/>
  <c r="GO45" i="1"/>
  <c r="GP45" i="1"/>
  <c r="GV45" i="1"/>
  <c r="HC45" i="1"/>
  <c r="GX45" i="1" s="1"/>
  <c r="I46" i="1"/>
  <c r="AC46" i="1"/>
  <c r="AE46" i="1"/>
  <c r="AD46" i="1" s="1"/>
  <c r="AF46" i="1"/>
  <c r="CT46" i="1" s="1"/>
  <c r="S46" i="1" s="1"/>
  <c r="AG46" i="1"/>
  <c r="AH46" i="1"/>
  <c r="AI46" i="1"/>
  <c r="AJ46" i="1"/>
  <c r="CX46" i="1" s="1"/>
  <c r="W46" i="1" s="1"/>
  <c r="CQ46" i="1"/>
  <c r="P46" i="1" s="1"/>
  <c r="CS46" i="1"/>
  <c r="R46" i="1" s="1"/>
  <c r="GK46" i="1" s="1"/>
  <c r="CU46" i="1"/>
  <c r="T46" i="1" s="1"/>
  <c r="CV46" i="1"/>
  <c r="U46" i="1" s="1"/>
  <c r="CW46" i="1"/>
  <c r="V46" i="1" s="1"/>
  <c r="FR46" i="1"/>
  <c r="GL46" i="1"/>
  <c r="GO46" i="1"/>
  <c r="GP46" i="1"/>
  <c r="GV46" i="1"/>
  <c r="HC46" i="1" s="1"/>
  <c r="GX46" i="1" s="1"/>
  <c r="I47" i="1"/>
  <c r="AC47" i="1"/>
  <c r="AB47" i="1" s="1"/>
  <c r="AD47" i="1"/>
  <c r="CR47" i="1" s="1"/>
  <c r="Q47" i="1" s="1"/>
  <c r="AE47" i="1"/>
  <c r="AF47" i="1"/>
  <c r="AG47" i="1"/>
  <c r="AH47" i="1"/>
  <c r="CV47" i="1" s="1"/>
  <c r="U47" i="1" s="1"/>
  <c r="AI47" i="1"/>
  <c r="AJ47" i="1"/>
  <c r="CQ47" i="1"/>
  <c r="P47" i="1" s="1"/>
  <c r="CS47" i="1"/>
  <c r="R47" i="1" s="1"/>
  <c r="GK47" i="1" s="1"/>
  <c r="CT47" i="1"/>
  <c r="S47" i="1" s="1"/>
  <c r="CU47" i="1"/>
  <c r="T47" i="1" s="1"/>
  <c r="CW47" i="1"/>
  <c r="V47" i="1" s="1"/>
  <c r="CX47" i="1"/>
  <c r="W47" i="1" s="1"/>
  <c r="FR47" i="1"/>
  <c r="GL47" i="1"/>
  <c r="GO47" i="1"/>
  <c r="GP47" i="1"/>
  <c r="GV47" i="1"/>
  <c r="HC47" i="1"/>
  <c r="GX47" i="1" s="1"/>
  <c r="I48" i="1"/>
  <c r="AC48" i="1"/>
  <c r="AE48" i="1"/>
  <c r="AD48" i="1" s="1"/>
  <c r="AF48" i="1"/>
  <c r="CT48" i="1" s="1"/>
  <c r="S48" i="1" s="1"/>
  <c r="AG48" i="1"/>
  <c r="AH48" i="1"/>
  <c r="AI48" i="1"/>
  <c r="AJ48" i="1"/>
  <c r="CX48" i="1" s="1"/>
  <c r="W48" i="1" s="1"/>
  <c r="CQ48" i="1"/>
  <c r="P48" i="1" s="1"/>
  <c r="CS48" i="1"/>
  <c r="R48" i="1" s="1"/>
  <c r="GK48" i="1" s="1"/>
  <c r="CU48" i="1"/>
  <c r="T48" i="1" s="1"/>
  <c r="CV48" i="1"/>
  <c r="U48" i="1" s="1"/>
  <c r="CW48" i="1"/>
  <c r="V48" i="1" s="1"/>
  <c r="FR48" i="1"/>
  <c r="GL48" i="1"/>
  <c r="GO48" i="1"/>
  <c r="GP48" i="1"/>
  <c r="GV48" i="1"/>
  <c r="HC48" i="1" s="1"/>
  <c r="GX48" i="1" s="1"/>
  <c r="I49" i="1"/>
  <c r="AC49" i="1"/>
  <c r="AB49" i="1" s="1"/>
  <c r="AD49" i="1"/>
  <c r="CR49" i="1" s="1"/>
  <c r="Q49" i="1" s="1"/>
  <c r="AE49" i="1"/>
  <c r="AF49" i="1"/>
  <c r="AG49" i="1"/>
  <c r="AH49" i="1"/>
  <c r="CV49" i="1" s="1"/>
  <c r="U49" i="1" s="1"/>
  <c r="AI49" i="1"/>
  <c r="AJ49" i="1"/>
  <c r="CQ49" i="1"/>
  <c r="P49" i="1" s="1"/>
  <c r="CS49" i="1"/>
  <c r="R49" i="1" s="1"/>
  <c r="GK49" i="1" s="1"/>
  <c r="CT49" i="1"/>
  <c r="S49" i="1" s="1"/>
  <c r="CU49" i="1"/>
  <c r="T49" i="1" s="1"/>
  <c r="CW49" i="1"/>
  <c r="V49" i="1" s="1"/>
  <c r="CX49" i="1"/>
  <c r="W49" i="1" s="1"/>
  <c r="FR49" i="1"/>
  <c r="GL49" i="1"/>
  <c r="GO49" i="1"/>
  <c r="GP49" i="1"/>
  <c r="GV49" i="1"/>
  <c r="HC49" i="1"/>
  <c r="GX49" i="1" s="1"/>
  <c r="C50" i="1"/>
  <c r="D50" i="1"/>
  <c r="I50" i="1"/>
  <c r="AC50" i="1"/>
  <c r="AB50" i="1" s="1"/>
  <c r="AD50" i="1"/>
  <c r="CR50" i="1" s="1"/>
  <c r="Q50" i="1" s="1"/>
  <c r="AE50" i="1"/>
  <c r="AF50" i="1"/>
  <c r="AG50" i="1"/>
  <c r="AH50" i="1"/>
  <c r="CV50" i="1" s="1"/>
  <c r="U50" i="1" s="1"/>
  <c r="AI50" i="1"/>
  <c r="AJ50" i="1"/>
  <c r="CQ50" i="1"/>
  <c r="P50" i="1" s="1"/>
  <c r="CP50" i="1" s="1"/>
  <c r="O50" i="1" s="1"/>
  <c r="CS50" i="1"/>
  <c r="R50" i="1" s="1"/>
  <c r="GK50" i="1" s="1"/>
  <c r="CT50" i="1"/>
  <c r="S50" i="1" s="1"/>
  <c r="CU50" i="1"/>
  <c r="T50" i="1" s="1"/>
  <c r="CW50" i="1"/>
  <c r="V50" i="1" s="1"/>
  <c r="CX50" i="1"/>
  <c r="W50" i="1" s="1"/>
  <c r="FR50" i="1"/>
  <c r="GL50" i="1"/>
  <c r="GN50" i="1"/>
  <c r="GP50" i="1"/>
  <c r="GV50" i="1"/>
  <c r="HC50" i="1"/>
  <c r="GX50" i="1" s="1"/>
  <c r="C51" i="1"/>
  <c r="D51" i="1"/>
  <c r="I51" i="1"/>
  <c r="AC51" i="1"/>
  <c r="AB51" i="1" s="1"/>
  <c r="AD51" i="1"/>
  <c r="CR51" i="1" s="1"/>
  <c r="Q51" i="1" s="1"/>
  <c r="AE51" i="1"/>
  <c r="AF51" i="1"/>
  <c r="AG51" i="1"/>
  <c r="AH51" i="1"/>
  <c r="CV51" i="1" s="1"/>
  <c r="U51" i="1" s="1"/>
  <c r="AI51" i="1"/>
  <c r="AJ51" i="1"/>
  <c r="CQ51" i="1"/>
  <c r="P51" i="1" s="1"/>
  <c r="CS51" i="1"/>
  <c r="R51" i="1" s="1"/>
  <c r="GK51" i="1" s="1"/>
  <c r="CT51" i="1"/>
  <c r="S51" i="1" s="1"/>
  <c r="CU51" i="1"/>
  <c r="T51" i="1" s="1"/>
  <c r="CW51" i="1"/>
  <c r="V51" i="1" s="1"/>
  <c r="CX51" i="1"/>
  <c r="W51" i="1" s="1"/>
  <c r="FR51" i="1"/>
  <c r="GL51" i="1"/>
  <c r="GN51" i="1"/>
  <c r="GP51" i="1"/>
  <c r="GV51" i="1"/>
  <c r="HC51" i="1"/>
  <c r="GX51" i="1" s="1"/>
  <c r="I52" i="1"/>
  <c r="AC52" i="1"/>
  <c r="AE52" i="1"/>
  <c r="AD52" i="1" s="1"/>
  <c r="AF52" i="1"/>
  <c r="CT52" i="1" s="1"/>
  <c r="S52" i="1" s="1"/>
  <c r="AG52" i="1"/>
  <c r="AH52" i="1"/>
  <c r="AI52" i="1"/>
  <c r="AJ52" i="1"/>
  <c r="CX52" i="1" s="1"/>
  <c r="W52" i="1" s="1"/>
  <c r="CQ52" i="1"/>
  <c r="P52" i="1" s="1"/>
  <c r="CS52" i="1"/>
  <c r="R52" i="1" s="1"/>
  <c r="GK52" i="1" s="1"/>
  <c r="CU52" i="1"/>
  <c r="T52" i="1" s="1"/>
  <c r="CV52" i="1"/>
  <c r="U52" i="1" s="1"/>
  <c r="CW52" i="1"/>
  <c r="V52" i="1" s="1"/>
  <c r="FR52" i="1"/>
  <c r="GL52" i="1"/>
  <c r="GN52" i="1"/>
  <c r="GP52" i="1"/>
  <c r="GV52" i="1"/>
  <c r="HC52" i="1" s="1"/>
  <c r="GX52" i="1" s="1"/>
  <c r="I53" i="1"/>
  <c r="AC53" i="1"/>
  <c r="AB53" i="1" s="1"/>
  <c r="AD53" i="1"/>
  <c r="CR53" i="1" s="1"/>
  <c r="Q53" i="1" s="1"/>
  <c r="AE53" i="1"/>
  <c r="AF53" i="1"/>
  <c r="AG53" i="1"/>
  <c r="AH53" i="1"/>
  <c r="CV53" i="1" s="1"/>
  <c r="U53" i="1" s="1"/>
  <c r="AI53" i="1"/>
  <c r="AJ53" i="1"/>
  <c r="CQ53" i="1"/>
  <c r="P53" i="1" s="1"/>
  <c r="CS53" i="1"/>
  <c r="R53" i="1" s="1"/>
  <c r="GK53" i="1" s="1"/>
  <c r="CT53" i="1"/>
  <c r="S53" i="1" s="1"/>
  <c r="CU53" i="1"/>
  <c r="T53" i="1" s="1"/>
  <c r="CW53" i="1"/>
  <c r="V53" i="1" s="1"/>
  <c r="CX53" i="1"/>
  <c r="W53" i="1" s="1"/>
  <c r="FR53" i="1"/>
  <c r="GL53" i="1"/>
  <c r="GN53" i="1"/>
  <c r="GP53" i="1"/>
  <c r="GV53" i="1"/>
  <c r="HC53" i="1"/>
  <c r="GX53" i="1" s="1"/>
  <c r="C54" i="1"/>
  <c r="D54" i="1"/>
  <c r="I54" i="1"/>
  <c r="AC54" i="1"/>
  <c r="AB54" i="1" s="1"/>
  <c r="AD54" i="1"/>
  <c r="CR54" i="1" s="1"/>
  <c r="Q54" i="1" s="1"/>
  <c r="AE54" i="1"/>
  <c r="AF54" i="1"/>
  <c r="AG54" i="1"/>
  <c r="AH54" i="1"/>
  <c r="CV54" i="1" s="1"/>
  <c r="U54" i="1" s="1"/>
  <c r="AI54" i="1"/>
  <c r="AJ54" i="1"/>
  <c r="CQ54" i="1"/>
  <c r="P54" i="1" s="1"/>
  <c r="CS54" i="1"/>
  <c r="R54" i="1" s="1"/>
  <c r="GK54" i="1" s="1"/>
  <c r="CT54" i="1"/>
  <c r="S54" i="1" s="1"/>
  <c r="CU54" i="1"/>
  <c r="T54" i="1" s="1"/>
  <c r="CW54" i="1"/>
  <c r="V54" i="1" s="1"/>
  <c r="CX54" i="1"/>
  <c r="W54" i="1" s="1"/>
  <c r="FR54" i="1"/>
  <c r="GL54" i="1"/>
  <c r="GN54" i="1"/>
  <c r="GP54" i="1"/>
  <c r="GV54" i="1"/>
  <c r="GX54" i="1"/>
  <c r="HC54" i="1"/>
  <c r="C55" i="1"/>
  <c r="D55" i="1"/>
  <c r="I55" i="1"/>
  <c r="AC55" i="1"/>
  <c r="AD55" i="1"/>
  <c r="CR55" i="1" s="1"/>
  <c r="Q55" i="1" s="1"/>
  <c r="AE55" i="1"/>
  <c r="AF55" i="1"/>
  <c r="CT55" i="1" s="1"/>
  <c r="S55" i="1" s="1"/>
  <c r="AG55" i="1"/>
  <c r="AH55" i="1"/>
  <c r="CV55" i="1" s="1"/>
  <c r="U55" i="1" s="1"/>
  <c r="AI55" i="1"/>
  <c r="AJ55" i="1"/>
  <c r="CX55" i="1" s="1"/>
  <c r="W55" i="1" s="1"/>
  <c r="CQ55" i="1"/>
  <c r="P55" i="1" s="1"/>
  <c r="CS55" i="1"/>
  <c r="R55" i="1" s="1"/>
  <c r="GK55" i="1" s="1"/>
  <c r="CU55" i="1"/>
  <c r="T55" i="1" s="1"/>
  <c r="CW55" i="1"/>
  <c r="V55" i="1" s="1"/>
  <c r="FR55" i="1"/>
  <c r="GL55" i="1"/>
  <c r="GN55" i="1"/>
  <c r="GP55" i="1"/>
  <c r="GV55" i="1"/>
  <c r="GX55" i="1"/>
  <c r="HC55" i="1"/>
  <c r="I56" i="1"/>
  <c r="V56" i="1" s="1"/>
  <c r="AC56" i="1"/>
  <c r="AD56" i="1"/>
  <c r="CR56" i="1" s="1"/>
  <c r="AE56" i="1"/>
  <c r="AF56" i="1"/>
  <c r="CT56" i="1" s="1"/>
  <c r="AG56" i="1"/>
  <c r="AH56" i="1"/>
  <c r="CV56" i="1" s="1"/>
  <c r="AI56" i="1"/>
  <c r="AJ56" i="1"/>
  <c r="CX56" i="1" s="1"/>
  <c r="CQ56" i="1"/>
  <c r="P56" i="1" s="1"/>
  <c r="CS56" i="1"/>
  <c r="R56" i="1" s="1"/>
  <c r="GK56" i="1" s="1"/>
  <c r="CU56" i="1"/>
  <c r="CW56" i="1"/>
  <c r="FR56" i="1"/>
  <c r="GL56" i="1"/>
  <c r="GN56" i="1"/>
  <c r="GP56" i="1"/>
  <c r="GV56" i="1"/>
  <c r="HC56" i="1" s="1"/>
  <c r="GX56" i="1" s="1"/>
  <c r="I57" i="1"/>
  <c r="AC57" i="1"/>
  <c r="AD57" i="1"/>
  <c r="AE57" i="1"/>
  <c r="AF57" i="1"/>
  <c r="CT57" i="1" s="1"/>
  <c r="S57" i="1" s="1"/>
  <c r="CZ57" i="1" s="1"/>
  <c r="Y57" i="1" s="1"/>
  <c r="AG57" i="1"/>
  <c r="AH57" i="1"/>
  <c r="CV57" i="1" s="1"/>
  <c r="U57" i="1" s="1"/>
  <c r="AI57" i="1"/>
  <c r="AJ57" i="1"/>
  <c r="CX57" i="1" s="1"/>
  <c r="W57" i="1" s="1"/>
  <c r="CQ57" i="1"/>
  <c r="P57" i="1" s="1"/>
  <c r="CS57" i="1"/>
  <c r="R57" i="1" s="1"/>
  <c r="GK57" i="1" s="1"/>
  <c r="CU57" i="1"/>
  <c r="T57" i="1" s="1"/>
  <c r="CW57" i="1"/>
  <c r="V57" i="1" s="1"/>
  <c r="CY57" i="1"/>
  <c r="X57" i="1" s="1"/>
  <c r="FR57" i="1"/>
  <c r="GL57" i="1"/>
  <c r="GN57" i="1"/>
  <c r="GP57" i="1"/>
  <c r="GV57" i="1"/>
  <c r="GX57" i="1"/>
  <c r="HC57" i="1"/>
  <c r="C58" i="1"/>
  <c r="D58" i="1"/>
  <c r="I58" i="1"/>
  <c r="AC58" i="1"/>
  <c r="AD58" i="1"/>
  <c r="AE58" i="1"/>
  <c r="AF58" i="1"/>
  <c r="CT58" i="1" s="1"/>
  <c r="S58" i="1" s="1"/>
  <c r="AG58" i="1"/>
  <c r="AH58" i="1"/>
  <c r="CV58" i="1" s="1"/>
  <c r="U58" i="1" s="1"/>
  <c r="AI58" i="1"/>
  <c r="AJ58" i="1"/>
  <c r="CX58" i="1" s="1"/>
  <c r="W58" i="1" s="1"/>
  <c r="CQ58" i="1"/>
  <c r="P58" i="1" s="1"/>
  <c r="CS58" i="1"/>
  <c r="R58" i="1" s="1"/>
  <c r="GK58" i="1" s="1"/>
  <c r="CU58" i="1"/>
  <c r="T58" i="1" s="1"/>
  <c r="CW58" i="1"/>
  <c r="V58" i="1" s="1"/>
  <c r="CY58" i="1"/>
  <c r="X58" i="1" s="1"/>
  <c r="FR58" i="1"/>
  <c r="GL58" i="1"/>
  <c r="GN58" i="1"/>
  <c r="GP58" i="1"/>
  <c r="GV58" i="1"/>
  <c r="GX58" i="1"/>
  <c r="HC58" i="1"/>
  <c r="C59" i="1"/>
  <c r="D59" i="1"/>
  <c r="I59" i="1"/>
  <c r="AC59" i="1"/>
  <c r="AD59" i="1"/>
  <c r="AE59" i="1"/>
  <c r="AF59" i="1"/>
  <c r="CT59" i="1" s="1"/>
  <c r="S59" i="1" s="1"/>
  <c r="CZ59" i="1" s="1"/>
  <c r="Y59" i="1" s="1"/>
  <c r="AG59" i="1"/>
  <c r="AH59" i="1"/>
  <c r="CV59" i="1" s="1"/>
  <c r="U59" i="1" s="1"/>
  <c r="AI59" i="1"/>
  <c r="AJ59" i="1"/>
  <c r="CX59" i="1" s="1"/>
  <c r="W59" i="1" s="1"/>
  <c r="CQ59" i="1"/>
  <c r="P59" i="1" s="1"/>
  <c r="CS59" i="1"/>
  <c r="R59" i="1" s="1"/>
  <c r="GK59" i="1" s="1"/>
  <c r="CU59" i="1"/>
  <c r="T59" i="1" s="1"/>
  <c r="CW59" i="1"/>
  <c r="V59" i="1" s="1"/>
  <c r="CY59" i="1"/>
  <c r="X59" i="1" s="1"/>
  <c r="FR59" i="1"/>
  <c r="GL59" i="1"/>
  <c r="GN59" i="1"/>
  <c r="GP59" i="1"/>
  <c r="GV59" i="1"/>
  <c r="GX59" i="1"/>
  <c r="HC59" i="1"/>
  <c r="I60" i="1"/>
  <c r="V60" i="1"/>
  <c r="AC60" i="1"/>
  <c r="AD60" i="1"/>
  <c r="CR60" i="1" s="1"/>
  <c r="AE60" i="1"/>
  <c r="AF60" i="1"/>
  <c r="CT60" i="1" s="1"/>
  <c r="AG60" i="1"/>
  <c r="AH60" i="1"/>
  <c r="CV60" i="1" s="1"/>
  <c r="AI60" i="1"/>
  <c r="AJ60" i="1"/>
  <c r="CX60" i="1" s="1"/>
  <c r="CQ60" i="1"/>
  <c r="P60" i="1" s="1"/>
  <c r="CS60" i="1"/>
  <c r="R60" i="1" s="1"/>
  <c r="GK60" i="1" s="1"/>
  <c r="CU60" i="1"/>
  <c r="T60" i="1" s="1"/>
  <c r="CW60" i="1"/>
  <c r="FR60" i="1"/>
  <c r="GL60" i="1"/>
  <c r="GN60" i="1"/>
  <c r="GP60" i="1"/>
  <c r="GV60" i="1"/>
  <c r="HC60" i="1" s="1"/>
  <c r="GX60" i="1" s="1"/>
  <c r="I61" i="1"/>
  <c r="R61" i="1" s="1"/>
  <c r="GK61" i="1" s="1"/>
  <c r="AC61" i="1"/>
  <c r="AD61" i="1"/>
  <c r="CR61" i="1" s="1"/>
  <c r="Q61" i="1" s="1"/>
  <c r="AE61" i="1"/>
  <c r="AF61" i="1"/>
  <c r="AG61" i="1"/>
  <c r="AH61" i="1"/>
  <c r="CV61" i="1" s="1"/>
  <c r="U61" i="1" s="1"/>
  <c r="AI61" i="1"/>
  <c r="AJ61" i="1"/>
  <c r="CX61" i="1" s="1"/>
  <c r="W61" i="1" s="1"/>
  <c r="CQ61" i="1"/>
  <c r="P61" i="1" s="1"/>
  <c r="CS61" i="1"/>
  <c r="CT61" i="1"/>
  <c r="CU61" i="1"/>
  <c r="T61" i="1" s="1"/>
  <c r="CW61" i="1"/>
  <c r="V61" i="1" s="1"/>
  <c r="FR61" i="1"/>
  <c r="GL61" i="1"/>
  <c r="GN61" i="1"/>
  <c r="GP61" i="1"/>
  <c r="GV61" i="1"/>
  <c r="HC61" i="1" s="1"/>
  <c r="GX61" i="1" s="1"/>
  <c r="C62" i="1"/>
  <c r="D62" i="1"/>
  <c r="I62" i="1"/>
  <c r="AC62" i="1"/>
  <c r="AD62" i="1"/>
  <c r="CR62" i="1" s="1"/>
  <c r="Q62" i="1" s="1"/>
  <c r="AE62" i="1"/>
  <c r="AF62" i="1"/>
  <c r="CT62" i="1" s="1"/>
  <c r="S62" i="1" s="1"/>
  <c r="AG62" i="1"/>
  <c r="AH62" i="1"/>
  <c r="CV62" i="1" s="1"/>
  <c r="U62" i="1" s="1"/>
  <c r="AI62" i="1"/>
  <c r="AJ62" i="1"/>
  <c r="CX62" i="1" s="1"/>
  <c r="W62" i="1" s="1"/>
  <c r="CQ62" i="1"/>
  <c r="P62" i="1" s="1"/>
  <c r="CP62" i="1" s="1"/>
  <c r="O62" i="1" s="1"/>
  <c r="CS62" i="1"/>
  <c r="R62" i="1" s="1"/>
  <c r="GK62" i="1" s="1"/>
  <c r="CU62" i="1"/>
  <c r="T62" i="1" s="1"/>
  <c r="CW62" i="1"/>
  <c r="V62" i="1" s="1"/>
  <c r="FR62" i="1"/>
  <c r="GL62" i="1"/>
  <c r="GN62" i="1"/>
  <c r="GP62" i="1"/>
  <c r="GV62" i="1"/>
  <c r="HC62" i="1" s="1"/>
  <c r="GX62" i="1" s="1"/>
  <c r="C63" i="1"/>
  <c r="D63" i="1"/>
  <c r="I63" i="1"/>
  <c r="AC63" i="1"/>
  <c r="AD63" i="1"/>
  <c r="CR63" i="1" s="1"/>
  <c r="Q63" i="1" s="1"/>
  <c r="AE63" i="1"/>
  <c r="AF63" i="1"/>
  <c r="CT63" i="1" s="1"/>
  <c r="S63" i="1" s="1"/>
  <c r="AG63" i="1"/>
  <c r="AH63" i="1"/>
  <c r="CV63" i="1" s="1"/>
  <c r="U63" i="1" s="1"/>
  <c r="AI63" i="1"/>
  <c r="AJ63" i="1"/>
  <c r="CX63" i="1" s="1"/>
  <c r="W63" i="1" s="1"/>
  <c r="CQ63" i="1"/>
  <c r="P63" i="1" s="1"/>
  <c r="CP63" i="1" s="1"/>
  <c r="O63" i="1" s="1"/>
  <c r="CS63" i="1"/>
  <c r="R63" i="1" s="1"/>
  <c r="GK63" i="1" s="1"/>
  <c r="CU63" i="1"/>
  <c r="T63" i="1" s="1"/>
  <c r="CW63" i="1"/>
  <c r="V63" i="1" s="1"/>
  <c r="FR63" i="1"/>
  <c r="GL63" i="1"/>
  <c r="GN63" i="1"/>
  <c r="GP63" i="1"/>
  <c r="GV63" i="1"/>
  <c r="HC63" i="1" s="1"/>
  <c r="GX63" i="1" s="1"/>
  <c r="I64" i="1"/>
  <c r="AC64" i="1"/>
  <c r="AD64" i="1"/>
  <c r="CR64" i="1" s="1"/>
  <c r="Q64" i="1" s="1"/>
  <c r="AE64" i="1"/>
  <c r="AF64" i="1"/>
  <c r="AB64" i="1" s="1"/>
  <c r="AG64" i="1"/>
  <c r="AH64" i="1"/>
  <c r="CV64" i="1" s="1"/>
  <c r="U64" i="1" s="1"/>
  <c r="AI64" i="1"/>
  <c r="AJ64" i="1"/>
  <c r="CX64" i="1" s="1"/>
  <c r="W64" i="1" s="1"/>
  <c r="CQ64" i="1"/>
  <c r="P64" i="1" s="1"/>
  <c r="CS64" i="1"/>
  <c r="R64" i="1" s="1"/>
  <c r="GK64" i="1" s="1"/>
  <c r="CU64" i="1"/>
  <c r="T64" i="1" s="1"/>
  <c r="CW64" i="1"/>
  <c r="V64" i="1" s="1"/>
  <c r="FR64" i="1"/>
  <c r="GL64" i="1"/>
  <c r="GN64" i="1"/>
  <c r="GP64" i="1"/>
  <c r="GV64" i="1"/>
  <c r="GX64" i="1"/>
  <c r="HC64" i="1"/>
  <c r="I65" i="1"/>
  <c r="AC65" i="1"/>
  <c r="AD65" i="1"/>
  <c r="CR65" i="1" s="1"/>
  <c r="Q65" i="1" s="1"/>
  <c r="AE65" i="1"/>
  <c r="AF65" i="1"/>
  <c r="CT65" i="1" s="1"/>
  <c r="S65" i="1" s="1"/>
  <c r="AG65" i="1"/>
  <c r="AH65" i="1"/>
  <c r="CV65" i="1" s="1"/>
  <c r="U65" i="1" s="1"/>
  <c r="AI65" i="1"/>
  <c r="AJ65" i="1"/>
  <c r="CX65" i="1" s="1"/>
  <c r="W65" i="1" s="1"/>
  <c r="CQ65" i="1"/>
  <c r="P65" i="1" s="1"/>
  <c r="CP65" i="1" s="1"/>
  <c r="O65" i="1" s="1"/>
  <c r="CS65" i="1"/>
  <c r="R65" i="1" s="1"/>
  <c r="GK65" i="1" s="1"/>
  <c r="CU65" i="1"/>
  <c r="T65" i="1" s="1"/>
  <c r="CW65" i="1"/>
  <c r="V65" i="1" s="1"/>
  <c r="FR65" i="1"/>
  <c r="GL65" i="1"/>
  <c r="GN65" i="1"/>
  <c r="GP65" i="1"/>
  <c r="GV65" i="1"/>
  <c r="HC65" i="1" s="1"/>
  <c r="GX65" i="1" s="1"/>
  <c r="C66" i="1"/>
  <c r="D66" i="1"/>
  <c r="I66" i="1"/>
  <c r="AC66" i="1"/>
  <c r="AD66" i="1"/>
  <c r="CR66" i="1" s="1"/>
  <c r="Q66" i="1" s="1"/>
  <c r="AE66" i="1"/>
  <c r="AF66" i="1"/>
  <c r="CT66" i="1" s="1"/>
  <c r="S66" i="1" s="1"/>
  <c r="AG66" i="1"/>
  <c r="AH66" i="1"/>
  <c r="CV66" i="1" s="1"/>
  <c r="U66" i="1" s="1"/>
  <c r="AI66" i="1"/>
  <c r="AJ66" i="1"/>
  <c r="CX66" i="1" s="1"/>
  <c r="W66" i="1" s="1"/>
  <c r="CQ66" i="1"/>
  <c r="P66" i="1" s="1"/>
  <c r="CP66" i="1" s="1"/>
  <c r="O66" i="1" s="1"/>
  <c r="CS66" i="1"/>
  <c r="R66" i="1" s="1"/>
  <c r="GK66" i="1" s="1"/>
  <c r="CU66" i="1"/>
  <c r="T66" i="1" s="1"/>
  <c r="CW66" i="1"/>
  <c r="V66" i="1" s="1"/>
  <c r="FR66" i="1"/>
  <c r="GL66" i="1"/>
  <c r="GN66" i="1"/>
  <c r="GP66" i="1"/>
  <c r="GV66" i="1"/>
  <c r="HC66" i="1" s="1"/>
  <c r="GX66" i="1" s="1"/>
  <c r="C67" i="1"/>
  <c r="D67" i="1"/>
  <c r="I67" i="1"/>
  <c r="AC67" i="1"/>
  <c r="AD67" i="1"/>
  <c r="CR67" i="1" s="1"/>
  <c r="Q67" i="1" s="1"/>
  <c r="AE67" i="1"/>
  <c r="AF67" i="1"/>
  <c r="CT67" i="1" s="1"/>
  <c r="S67" i="1" s="1"/>
  <c r="AG67" i="1"/>
  <c r="AH67" i="1"/>
  <c r="CV67" i="1" s="1"/>
  <c r="U67" i="1" s="1"/>
  <c r="AI67" i="1"/>
  <c r="AJ67" i="1"/>
  <c r="CX67" i="1" s="1"/>
  <c r="W67" i="1" s="1"/>
  <c r="CQ67" i="1"/>
  <c r="P67" i="1" s="1"/>
  <c r="CP67" i="1" s="1"/>
  <c r="O67" i="1" s="1"/>
  <c r="CS67" i="1"/>
  <c r="R67" i="1" s="1"/>
  <c r="GK67" i="1" s="1"/>
  <c r="CU67" i="1"/>
  <c r="T67" i="1" s="1"/>
  <c r="CW67" i="1"/>
  <c r="V67" i="1" s="1"/>
  <c r="FR67" i="1"/>
  <c r="GL67" i="1"/>
  <c r="GN67" i="1"/>
  <c r="GP67" i="1"/>
  <c r="GV67" i="1"/>
  <c r="HC67" i="1" s="1"/>
  <c r="GX67" i="1" s="1"/>
  <c r="I68" i="1"/>
  <c r="AC68" i="1"/>
  <c r="AD68" i="1"/>
  <c r="CR68" i="1" s="1"/>
  <c r="Q68" i="1" s="1"/>
  <c r="AE68" i="1"/>
  <c r="AF68" i="1"/>
  <c r="AB68" i="1" s="1"/>
  <c r="AG68" i="1"/>
  <c r="AH68" i="1"/>
  <c r="CV68" i="1" s="1"/>
  <c r="U68" i="1" s="1"/>
  <c r="AI68" i="1"/>
  <c r="AJ68" i="1"/>
  <c r="CX68" i="1" s="1"/>
  <c r="W68" i="1" s="1"/>
  <c r="CQ68" i="1"/>
  <c r="P68" i="1" s="1"/>
  <c r="CS68" i="1"/>
  <c r="R68" i="1" s="1"/>
  <c r="GK68" i="1" s="1"/>
  <c r="CU68" i="1"/>
  <c r="T68" i="1" s="1"/>
  <c r="CW68" i="1"/>
  <c r="V68" i="1" s="1"/>
  <c r="FR68" i="1"/>
  <c r="GL68" i="1"/>
  <c r="GN68" i="1"/>
  <c r="GP68" i="1"/>
  <c r="GV68" i="1"/>
  <c r="GX68" i="1"/>
  <c r="HC68" i="1"/>
  <c r="I69" i="1"/>
  <c r="AC69" i="1"/>
  <c r="AD69" i="1"/>
  <c r="CR69" i="1" s="1"/>
  <c r="Q69" i="1" s="1"/>
  <c r="AE69" i="1"/>
  <c r="AF69" i="1"/>
  <c r="CT69" i="1" s="1"/>
  <c r="S69" i="1" s="1"/>
  <c r="AG69" i="1"/>
  <c r="AH69" i="1"/>
  <c r="CV69" i="1" s="1"/>
  <c r="U69" i="1" s="1"/>
  <c r="AI69" i="1"/>
  <c r="AJ69" i="1"/>
  <c r="CX69" i="1" s="1"/>
  <c r="W69" i="1" s="1"/>
  <c r="CQ69" i="1"/>
  <c r="P69" i="1" s="1"/>
  <c r="CS69" i="1"/>
  <c r="R69" i="1" s="1"/>
  <c r="GK69" i="1" s="1"/>
  <c r="CU69" i="1"/>
  <c r="T69" i="1" s="1"/>
  <c r="CW69" i="1"/>
  <c r="V69" i="1" s="1"/>
  <c r="FR69" i="1"/>
  <c r="GL69" i="1"/>
  <c r="GN69" i="1"/>
  <c r="GP69" i="1"/>
  <c r="GV69" i="1"/>
  <c r="HC69" i="1" s="1"/>
  <c r="GX69" i="1" s="1"/>
  <c r="C70" i="1"/>
  <c r="D70" i="1"/>
  <c r="AC70" i="1"/>
  <c r="AE70" i="1"/>
  <c r="CS70" i="1" s="1"/>
  <c r="R70" i="1" s="1"/>
  <c r="GK70" i="1" s="1"/>
  <c r="AF70" i="1"/>
  <c r="AG70" i="1"/>
  <c r="CU70" i="1" s="1"/>
  <c r="T70" i="1" s="1"/>
  <c r="AH70" i="1"/>
  <c r="AI70" i="1"/>
  <c r="CW70" i="1" s="1"/>
  <c r="V70" i="1" s="1"/>
  <c r="AJ70" i="1"/>
  <c r="CT70" i="1"/>
  <c r="S70" i="1" s="1"/>
  <c r="CV70" i="1"/>
  <c r="U70" i="1" s="1"/>
  <c r="CX70" i="1"/>
  <c r="W70" i="1" s="1"/>
  <c r="FR70" i="1"/>
  <c r="GL70" i="1"/>
  <c r="GN70" i="1"/>
  <c r="GP70" i="1"/>
  <c r="GV70" i="1"/>
  <c r="HC70" i="1" s="1"/>
  <c r="GX70" i="1" s="1"/>
  <c r="C71" i="1"/>
  <c r="D71" i="1"/>
  <c r="AC71" i="1"/>
  <c r="AD71" i="1"/>
  <c r="CR71" i="1" s="1"/>
  <c r="Q71" i="1" s="1"/>
  <c r="AE71" i="1"/>
  <c r="AF71" i="1"/>
  <c r="AB71" i="1" s="1"/>
  <c r="AG71" i="1"/>
  <c r="AH71" i="1"/>
  <c r="CV71" i="1" s="1"/>
  <c r="U71" i="1" s="1"/>
  <c r="AI71" i="1"/>
  <c r="AJ71" i="1"/>
  <c r="CX71" i="1" s="1"/>
  <c r="W71" i="1" s="1"/>
  <c r="CQ71" i="1"/>
  <c r="P71" i="1" s="1"/>
  <c r="CS71" i="1"/>
  <c r="R71" i="1" s="1"/>
  <c r="GK71" i="1" s="1"/>
  <c r="CU71" i="1"/>
  <c r="T71" i="1" s="1"/>
  <c r="CW71" i="1"/>
  <c r="V71" i="1" s="1"/>
  <c r="FR71" i="1"/>
  <c r="GL71" i="1"/>
  <c r="GN71" i="1"/>
  <c r="GP71" i="1"/>
  <c r="GV71" i="1"/>
  <c r="GX71" i="1"/>
  <c r="HC71" i="1"/>
  <c r="I72" i="1"/>
  <c r="AC72" i="1"/>
  <c r="AD72" i="1"/>
  <c r="CR72" i="1" s="1"/>
  <c r="Q72" i="1" s="1"/>
  <c r="AE72" i="1"/>
  <c r="AF72" i="1"/>
  <c r="CT72" i="1" s="1"/>
  <c r="S72" i="1" s="1"/>
  <c r="AG72" i="1"/>
  <c r="AH72" i="1"/>
  <c r="CV72" i="1" s="1"/>
  <c r="U72" i="1" s="1"/>
  <c r="AI72" i="1"/>
  <c r="AJ72" i="1"/>
  <c r="CX72" i="1" s="1"/>
  <c r="W72" i="1" s="1"/>
  <c r="CQ72" i="1"/>
  <c r="P72" i="1" s="1"/>
  <c r="CS72" i="1"/>
  <c r="R72" i="1" s="1"/>
  <c r="GK72" i="1" s="1"/>
  <c r="CU72" i="1"/>
  <c r="T72" i="1" s="1"/>
  <c r="CW72" i="1"/>
  <c r="V72" i="1" s="1"/>
  <c r="FR72" i="1"/>
  <c r="GL72" i="1"/>
  <c r="GN72" i="1"/>
  <c r="GP72" i="1"/>
  <c r="GV72" i="1"/>
  <c r="HC72" i="1" s="1"/>
  <c r="GX72" i="1" s="1"/>
  <c r="I73" i="1"/>
  <c r="AC73" i="1"/>
  <c r="AD73" i="1"/>
  <c r="CR73" i="1" s="1"/>
  <c r="Q73" i="1" s="1"/>
  <c r="AE73" i="1"/>
  <c r="AF73" i="1"/>
  <c r="AB73" i="1" s="1"/>
  <c r="AG73" i="1"/>
  <c r="AH73" i="1"/>
  <c r="CV73" i="1" s="1"/>
  <c r="U73" i="1" s="1"/>
  <c r="AI73" i="1"/>
  <c r="AJ73" i="1"/>
  <c r="CX73" i="1" s="1"/>
  <c r="W73" i="1" s="1"/>
  <c r="CQ73" i="1"/>
  <c r="P73" i="1" s="1"/>
  <c r="CS73" i="1"/>
  <c r="R73" i="1" s="1"/>
  <c r="GK73" i="1" s="1"/>
  <c r="CU73" i="1"/>
  <c r="T73" i="1" s="1"/>
  <c r="CW73" i="1"/>
  <c r="V73" i="1" s="1"/>
  <c r="FR73" i="1"/>
  <c r="GL73" i="1"/>
  <c r="GN73" i="1"/>
  <c r="GP73" i="1"/>
  <c r="GV73" i="1"/>
  <c r="GX73" i="1"/>
  <c r="HC73" i="1"/>
  <c r="C74" i="1"/>
  <c r="D74" i="1"/>
  <c r="AC74" i="1"/>
  <c r="CQ74" i="1" s="1"/>
  <c r="P74" i="1" s="1"/>
  <c r="AE74" i="1"/>
  <c r="AD74" i="1" s="1"/>
  <c r="CR74" i="1" s="1"/>
  <c r="Q74" i="1" s="1"/>
  <c r="AF74" i="1"/>
  <c r="AG74" i="1"/>
  <c r="CU74" i="1" s="1"/>
  <c r="T74" i="1" s="1"/>
  <c r="AH74" i="1"/>
  <c r="AI74" i="1"/>
  <c r="CW74" i="1" s="1"/>
  <c r="V74" i="1" s="1"/>
  <c r="AJ74" i="1"/>
  <c r="CT74" i="1"/>
  <c r="S74" i="1" s="1"/>
  <c r="CV74" i="1"/>
  <c r="U74" i="1" s="1"/>
  <c r="CX74" i="1"/>
  <c r="W74" i="1" s="1"/>
  <c r="FR74" i="1"/>
  <c r="GL74" i="1"/>
  <c r="GN74" i="1"/>
  <c r="GP74" i="1"/>
  <c r="GV74" i="1"/>
  <c r="HC74" i="1"/>
  <c r="GX74" i="1" s="1"/>
  <c r="C75" i="1"/>
  <c r="D75" i="1"/>
  <c r="AC75" i="1"/>
  <c r="AD75" i="1"/>
  <c r="CR75" i="1" s="1"/>
  <c r="Q75" i="1" s="1"/>
  <c r="AE75" i="1"/>
  <c r="AF75" i="1"/>
  <c r="CT75" i="1" s="1"/>
  <c r="S75" i="1" s="1"/>
  <c r="AG75" i="1"/>
  <c r="AH75" i="1"/>
  <c r="CV75" i="1" s="1"/>
  <c r="U75" i="1" s="1"/>
  <c r="AI75" i="1"/>
  <c r="AJ75" i="1"/>
  <c r="CX75" i="1" s="1"/>
  <c r="W75" i="1" s="1"/>
  <c r="CQ75" i="1"/>
  <c r="P75" i="1" s="1"/>
  <c r="CS75" i="1"/>
  <c r="R75" i="1" s="1"/>
  <c r="GK75" i="1" s="1"/>
  <c r="CU75" i="1"/>
  <c r="T75" i="1" s="1"/>
  <c r="CW75" i="1"/>
  <c r="V75" i="1" s="1"/>
  <c r="FR75" i="1"/>
  <c r="GL75" i="1"/>
  <c r="GN75" i="1"/>
  <c r="GP75" i="1"/>
  <c r="GV75" i="1"/>
  <c r="HC75" i="1" s="1"/>
  <c r="GX75" i="1" s="1"/>
  <c r="I76" i="1"/>
  <c r="AC76" i="1"/>
  <c r="AD76" i="1"/>
  <c r="CR76" i="1" s="1"/>
  <c r="Q76" i="1" s="1"/>
  <c r="AE76" i="1"/>
  <c r="AF76" i="1"/>
  <c r="AB76" i="1" s="1"/>
  <c r="AG76" i="1"/>
  <c r="AH76" i="1"/>
  <c r="CV76" i="1" s="1"/>
  <c r="U76" i="1" s="1"/>
  <c r="AI76" i="1"/>
  <c r="AJ76" i="1"/>
  <c r="CX76" i="1" s="1"/>
  <c r="W76" i="1" s="1"/>
  <c r="CQ76" i="1"/>
  <c r="P76" i="1" s="1"/>
  <c r="CS76" i="1"/>
  <c r="R76" i="1" s="1"/>
  <c r="GK76" i="1" s="1"/>
  <c r="CU76" i="1"/>
  <c r="T76" i="1" s="1"/>
  <c r="CW76" i="1"/>
  <c r="V76" i="1" s="1"/>
  <c r="FR76" i="1"/>
  <c r="GL76" i="1"/>
  <c r="GN76" i="1"/>
  <c r="GP76" i="1"/>
  <c r="GV76" i="1"/>
  <c r="GX76" i="1"/>
  <c r="HC76" i="1"/>
  <c r="I77" i="1"/>
  <c r="AC77" i="1"/>
  <c r="AD77" i="1"/>
  <c r="AE77" i="1"/>
  <c r="AF77" i="1"/>
  <c r="CT77" i="1" s="1"/>
  <c r="S77" i="1" s="1"/>
  <c r="AG77" i="1"/>
  <c r="AH77" i="1"/>
  <c r="CV77" i="1" s="1"/>
  <c r="U77" i="1" s="1"/>
  <c r="AI77" i="1"/>
  <c r="AJ77" i="1"/>
  <c r="CX77" i="1" s="1"/>
  <c r="W77" i="1" s="1"/>
  <c r="CQ77" i="1"/>
  <c r="P77" i="1" s="1"/>
  <c r="CS77" i="1"/>
  <c r="R77" i="1" s="1"/>
  <c r="GK77" i="1" s="1"/>
  <c r="CU77" i="1"/>
  <c r="T77" i="1" s="1"/>
  <c r="CW77" i="1"/>
  <c r="V77" i="1" s="1"/>
  <c r="CY77" i="1"/>
  <c r="X77" i="1" s="1"/>
  <c r="FR77" i="1"/>
  <c r="GL77" i="1"/>
  <c r="GN77" i="1"/>
  <c r="GP77" i="1"/>
  <c r="GV77" i="1"/>
  <c r="GX77" i="1"/>
  <c r="HC77" i="1"/>
  <c r="C78" i="1"/>
  <c r="D78" i="1"/>
  <c r="AC78" i="1"/>
  <c r="AE78" i="1"/>
  <c r="AF78" i="1"/>
  <c r="AG78" i="1"/>
  <c r="CU78" i="1" s="1"/>
  <c r="T78" i="1" s="1"/>
  <c r="AH78" i="1"/>
  <c r="AI78" i="1"/>
  <c r="CW78" i="1" s="1"/>
  <c r="V78" i="1" s="1"/>
  <c r="AJ78" i="1"/>
  <c r="CT78" i="1"/>
  <c r="S78" i="1" s="1"/>
  <c r="CV78" i="1"/>
  <c r="U78" i="1" s="1"/>
  <c r="CX78" i="1"/>
  <c r="W78" i="1" s="1"/>
  <c r="FR78" i="1"/>
  <c r="GL78" i="1"/>
  <c r="GO78" i="1"/>
  <c r="GP78" i="1"/>
  <c r="GV78" i="1"/>
  <c r="HC78" i="1" s="1"/>
  <c r="GX78" i="1" s="1"/>
  <c r="C79" i="1"/>
  <c r="D79" i="1"/>
  <c r="AC79" i="1"/>
  <c r="AD79" i="1"/>
  <c r="CR79" i="1" s="1"/>
  <c r="Q79" i="1" s="1"/>
  <c r="AE79" i="1"/>
  <c r="AF79" i="1"/>
  <c r="CT79" i="1" s="1"/>
  <c r="S79" i="1" s="1"/>
  <c r="AG79" i="1"/>
  <c r="AH79" i="1"/>
  <c r="CV79" i="1" s="1"/>
  <c r="U79" i="1" s="1"/>
  <c r="AI79" i="1"/>
  <c r="AJ79" i="1"/>
  <c r="CX79" i="1" s="1"/>
  <c r="W79" i="1" s="1"/>
  <c r="CQ79" i="1"/>
  <c r="P79" i="1" s="1"/>
  <c r="CP79" i="1" s="1"/>
  <c r="O79" i="1" s="1"/>
  <c r="CS79" i="1"/>
  <c r="R79" i="1" s="1"/>
  <c r="GK79" i="1" s="1"/>
  <c r="CU79" i="1"/>
  <c r="T79" i="1" s="1"/>
  <c r="CW79" i="1"/>
  <c r="V79" i="1" s="1"/>
  <c r="FR79" i="1"/>
  <c r="GL79" i="1"/>
  <c r="GO79" i="1"/>
  <c r="GP79" i="1"/>
  <c r="GV79" i="1"/>
  <c r="GX79" i="1"/>
  <c r="HC79" i="1"/>
  <c r="I80" i="1"/>
  <c r="V80" i="1"/>
  <c r="AC80" i="1"/>
  <c r="AD80" i="1"/>
  <c r="CR80" i="1" s="1"/>
  <c r="Q80" i="1" s="1"/>
  <c r="AE80" i="1"/>
  <c r="AF80" i="1"/>
  <c r="CT80" i="1" s="1"/>
  <c r="AG80" i="1"/>
  <c r="AH80" i="1"/>
  <c r="CV80" i="1" s="1"/>
  <c r="U80" i="1" s="1"/>
  <c r="AI80" i="1"/>
  <c r="AJ80" i="1"/>
  <c r="CX80" i="1" s="1"/>
  <c r="CQ80" i="1"/>
  <c r="P80" i="1" s="1"/>
  <c r="CS80" i="1"/>
  <c r="R80" i="1" s="1"/>
  <c r="GK80" i="1" s="1"/>
  <c r="CU80" i="1"/>
  <c r="T80" i="1" s="1"/>
  <c r="CW80" i="1"/>
  <c r="FR80" i="1"/>
  <c r="GL80" i="1"/>
  <c r="GO80" i="1"/>
  <c r="GP80" i="1"/>
  <c r="GV80" i="1"/>
  <c r="HC80" i="1" s="1"/>
  <c r="GX80" i="1" s="1"/>
  <c r="I81" i="1"/>
  <c r="AC81" i="1"/>
  <c r="AD81" i="1"/>
  <c r="CR81" i="1" s="1"/>
  <c r="Q81" i="1" s="1"/>
  <c r="AE81" i="1"/>
  <c r="AF81" i="1"/>
  <c r="CT81" i="1" s="1"/>
  <c r="S81" i="1" s="1"/>
  <c r="AG81" i="1"/>
  <c r="AH81" i="1"/>
  <c r="CV81" i="1" s="1"/>
  <c r="U81" i="1" s="1"/>
  <c r="AI81" i="1"/>
  <c r="AJ81" i="1"/>
  <c r="CX81" i="1" s="1"/>
  <c r="W81" i="1" s="1"/>
  <c r="CQ81" i="1"/>
  <c r="P81" i="1" s="1"/>
  <c r="CS81" i="1"/>
  <c r="R81" i="1" s="1"/>
  <c r="GK81" i="1" s="1"/>
  <c r="CU81" i="1"/>
  <c r="T81" i="1" s="1"/>
  <c r="CW81" i="1"/>
  <c r="V81" i="1" s="1"/>
  <c r="FR81" i="1"/>
  <c r="GL81" i="1"/>
  <c r="GO81" i="1"/>
  <c r="GP81" i="1"/>
  <c r="GV81" i="1"/>
  <c r="GX81" i="1"/>
  <c r="HC81" i="1"/>
  <c r="C82" i="1"/>
  <c r="D82" i="1"/>
  <c r="AC82" i="1"/>
  <c r="AE82" i="1"/>
  <c r="CS82" i="1" s="1"/>
  <c r="R82" i="1" s="1"/>
  <c r="GK82" i="1" s="1"/>
  <c r="AF82" i="1"/>
  <c r="AG82" i="1"/>
  <c r="CU82" i="1" s="1"/>
  <c r="T82" i="1" s="1"/>
  <c r="AH82" i="1"/>
  <c r="AI82" i="1"/>
  <c r="CW82" i="1" s="1"/>
  <c r="V82" i="1" s="1"/>
  <c r="AJ82" i="1"/>
  <c r="CT82" i="1"/>
  <c r="S82" i="1" s="1"/>
  <c r="CV82" i="1"/>
  <c r="U82" i="1" s="1"/>
  <c r="CX82" i="1"/>
  <c r="W82" i="1" s="1"/>
  <c r="FR82" i="1"/>
  <c r="GL82" i="1"/>
  <c r="GO82" i="1"/>
  <c r="GP82" i="1"/>
  <c r="GV82" i="1"/>
  <c r="HC82" i="1" s="1"/>
  <c r="GX82" i="1" s="1"/>
  <c r="C83" i="1"/>
  <c r="D83" i="1"/>
  <c r="AC83" i="1"/>
  <c r="AE83" i="1"/>
  <c r="AD83" i="1" s="1"/>
  <c r="AF83" i="1"/>
  <c r="CT83" i="1" s="1"/>
  <c r="S83" i="1" s="1"/>
  <c r="AG83" i="1"/>
  <c r="AH83" i="1"/>
  <c r="AI83" i="1"/>
  <c r="AJ83" i="1"/>
  <c r="CX83" i="1" s="1"/>
  <c r="W83" i="1" s="1"/>
  <c r="CQ83" i="1"/>
  <c r="P83" i="1" s="1"/>
  <c r="CS83" i="1"/>
  <c r="R83" i="1" s="1"/>
  <c r="GK83" i="1" s="1"/>
  <c r="CU83" i="1"/>
  <c r="T83" i="1" s="1"/>
  <c r="CV83" i="1"/>
  <c r="U83" i="1" s="1"/>
  <c r="CW83" i="1"/>
  <c r="V83" i="1" s="1"/>
  <c r="FR83" i="1"/>
  <c r="GL83" i="1"/>
  <c r="GO83" i="1"/>
  <c r="GP83" i="1"/>
  <c r="GV83" i="1"/>
  <c r="GX83" i="1"/>
  <c r="HC83" i="1"/>
  <c r="I84" i="1"/>
  <c r="AC84" i="1"/>
  <c r="AD84" i="1"/>
  <c r="CR84" i="1" s="1"/>
  <c r="Q84" i="1" s="1"/>
  <c r="AE84" i="1"/>
  <c r="AF84" i="1"/>
  <c r="AG84" i="1"/>
  <c r="AH84" i="1"/>
  <c r="CV84" i="1" s="1"/>
  <c r="U84" i="1" s="1"/>
  <c r="AI84" i="1"/>
  <c r="AJ84" i="1"/>
  <c r="CQ84" i="1"/>
  <c r="P84" i="1" s="1"/>
  <c r="CP84" i="1" s="1"/>
  <c r="O84" i="1" s="1"/>
  <c r="CS84" i="1"/>
  <c r="R84" i="1" s="1"/>
  <c r="GK84" i="1" s="1"/>
  <c r="CT84" i="1"/>
  <c r="S84" i="1" s="1"/>
  <c r="CU84" i="1"/>
  <c r="T84" i="1" s="1"/>
  <c r="CW84" i="1"/>
  <c r="V84" i="1" s="1"/>
  <c r="CX84" i="1"/>
  <c r="W84" i="1" s="1"/>
  <c r="FR84" i="1"/>
  <c r="GL84" i="1"/>
  <c r="GO84" i="1"/>
  <c r="GP84" i="1"/>
  <c r="GV84" i="1"/>
  <c r="GX84" i="1"/>
  <c r="HC84" i="1"/>
  <c r="I85" i="1"/>
  <c r="AC85" i="1"/>
  <c r="AD85" i="1"/>
  <c r="CR85" i="1" s="1"/>
  <c r="Q85" i="1" s="1"/>
  <c r="AE85" i="1"/>
  <c r="AF85" i="1"/>
  <c r="AB85" i="1" s="1"/>
  <c r="AG85" i="1"/>
  <c r="AH85" i="1"/>
  <c r="CV85" i="1" s="1"/>
  <c r="U85" i="1" s="1"/>
  <c r="AI85" i="1"/>
  <c r="AJ85" i="1"/>
  <c r="CX85" i="1" s="1"/>
  <c r="W85" i="1" s="1"/>
  <c r="CQ85" i="1"/>
  <c r="P85" i="1" s="1"/>
  <c r="CS85" i="1"/>
  <c r="R85" i="1" s="1"/>
  <c r="GK85" i="1" s="1"/>
  <c r="CU85" i="1"/>
  <c r="T85" i="1" s="1"/>
  <c r="CW85" i="1"/>
  <c r="V85" i="1" s="1"/>
  <c r="FR85" i="1"/>
  <c r="GL85" i="1"/>
  <c r="GO85" i="1"/>
  <c r="GP85" i="1"/>
  <c r="GV85" i="1"/>
  <c r="HC85" i="1" s="1"/>
  <c r="GX85" i="1" s="1"/>
  <c r="I86" i="1"/>
  <c r="AC86" i="1"/>
  <c r="AD86" i="1"/>
  <c r="CR86" i="1" s="1"/>
  <c r="Q86" i="1" s="1"/>
  <c r="AE86" i="1"/>
  <c r="AF86" i="1"/>
  <c r="AG86" i="1"/>
  <c r="AH86" i="1"/>
  <c r="CV86" i="1" s="1"/>
  <c r="U86" i="1" s="1"/>
  <c r="AI86" i="1"/>
  <c r="AJ86" i="1"/>
  <c r="CQ86" i="1"/>
  <c r="P86" i="1" s="1"/>
  <c r="CS86" i="1"/>
  <c r="R86" i="1" s="1"/>
  <c r="GK86" i="1" s="1"/>
  <c r="CT86" i="1"/>
  <c r="S86" i="1" s="1"/>
  <c r="CU86" i="1"/>
  <c r="T86" i="1" s="1"/>
  <c r="CW86" i="1"/>
  <c r="V86" i="1" s="1"/>
  <c r="CX86" i="1"/>
  <c r="W86" i="1" s="1"/>
  <c r="FR86" i="1"/>
  <c r="GL86" i="1"/>
  <c r="GO86" i="1"/>
  <c r="GP86" i="1"/>
  <c r="GV86" i="1"/>
  <c r="GX86" i="1"/>
  <c r="HC86" i="1"/>
  <c r="I87" i="1"/>
  <c r="AC87" i="1"/>
  <c r="AD87" i="1"/>
  <c r="CR87" i="1" s="1"/>
  <c r="Q87" i="1" s="1"/>
  <c r="AE87" i="1"/>
  <c r="AF87" i="1"/>
  <c r="AB87" i="1" s="1"/>
  <c r="AG87" i="1"/>
  <c r="AH87" i="1"/>
  <c r="AI87" i="1"/>
  <c r="AJ87" i="1"/>
  <c r="CX87" i="1" s="1"/>
  <c r="W87" i="1" s="1"/>
  <c r="CQ87" i="1"/>
  <c r="P87" i="1" s="1"/>
  <c r="CS87" i="1"/>
  <c r="R87" i="1" s="1"/>
  <c r="GK87" i="1" s="1"/>
  <c r="CU87" i="1"/>
  <c r="T87" i="1" s="1"/>
  <c r="CV87" i="1"/>
  <c r="U87" i="1" s="1"/>
  <c r="CW87" i="1"/>
  <c r="V87" i="1" s="1"/>
  <c r="FR87" i="1"/>
  <c r="GL87" i="1"/>
  <c r="GO87" i="1"/>
  <c r="GP87" i="1"/>
  <c r="GV87" i="1"/>
  <c r="HC87" i="1" s="1"/>
  <c r="GX87" i="1" s="1"/>
  <c r="C88" i="1"/>
  <c r="D88" i="1"/>
  <c r="I88" i="1"/>
  <c r="I90" i="1" s="1"/>
  <c r="GX90" i="1" s="1"/>
  <c r="AC88" i="1"/>
  <c r="AD88" i="1"/>
  <c r="CR88" i="1" s="1"/>
  <c r="Q88" i="1" s="1"/>
  <c r="AE88" i="1"/>
  <c r="AF88" i="1"/>
  <c r="AB88" i="1" s="1"/>
  <c r="AG88" i="1"/>
  <c r="AH88" i="1"/>
  <c r="CV88" i="1" s="1"/>
  <c r="U88" i="1" s="1"/>
  <c r="AI88" i="1"/>
  <c r="AJ88" i="1"/>
  <c r="CX88" i="1" s="1"/>
  <c r="W88" i="1" s="1"/>
  <c r="CQ88" i="1"/>
  <c r="P88" i="1" s="1"/>
  <c r="CS88" i="1"/>
  <c r="R88" i="1" s="1"/>
  <c r="GK88" i="1" s="1"/>
  <c r="CU88" i="1"/>
  <c r="T88" i="1" s="1"/>
  <c r="CW88" i="1"/>
  <c r="V88" i="1" s="1"/>
  <c r="FR88" i="1"/>
  <c r="GL88" i="1"/>
  <c r="GN88" i="1"/>
  <c r="GP88" i="1"/>
  <c r="GV88" i="1"/>
  <c r="HC88" i="1" s="1"/>
  <c r="GX88" i="1" s="1"/>
  <c r="C89" i="1"/>
  <c r="D89" i="1"/>
  <c r="I89" i="1"/>
  <c r="AC89" i="1"/>
  <c r="AD89" i="1"/>
  <c r="CR89" i="1" s="1"/>
  <c r="Q89" i="1" s="1"/>
  <c r="AE89" i="1"/>
  <c r="AF89" i="1"/>
  <c r="AB89" i="1" s="1"/>
  <c r="AG89" i="1"/>
  <c r="AH89" i="1"/>
  <c r="CV89" i="1" s="1"/>
  <c r="U89" i="1" s="1"/>
  <c r="AI89" i="1"/>
  <c r="AJ89" i="1"/>
  <c r="CX89" i="1" s="1"/>
  <c r="W89" i="1" s="1"/>
  <c r="CQ89" i="1"/>
  <c r="P89" i="1" s="1"/>
  <c r="CS89" i="1"/>
  <c r="R89" i="1" s="1"/>
  <c r="GK89" i="1" s="1"/>
  <c r="CU89" i="1"/>
  <c r="T89" i="1" s="1"/>
  <c r="CW89" i="1"/>
  <c r="V89" i="1" s="1"/>
  <c r="FR89" i="1"/>
  <c r="GL89" i="1"/>
  <c r="GN89" i="1"/>
  <c r="GP89" i="1"/>
  <c r="GV89" i="1"/>
  <c r="GX89" i="1"/>
  <c r="HC89" i="1"/>
  <c r="AC90" i="1"/>
  <c r="AD90" i="1"/>
  <c r="CR90" i="1" s="1"/>
  <c r="Q90" i="1" s="1"/>
  <c r="AE90" i="1"/>
  <c r="AF90" i="1"/>
  <c r="CT90" i="1" s="1"/>
  <c r="S90" i="1" s="1"/>
  <c r="AG90" i="1"/>
  <c r="AH90" i="1"/>
  <c r="CV90" i="1" s="1"/>
  <c r="U90" i="1" s="1"/>
  <c r="AI90" i="1"/>
  <c r="AJ90" i="1"/>
  <c r="CX90" i="1" s="1"/>
  <c r="W90" i="1" s="1"/>
  <c r="CQ90" i="1"/>
  <c r="P90" i="1" s="1"/>
  <c r="CS90" i="1"/>
  <c r="R90" i="1" s="1"/>
  <c r="GK90" i="1" s="1"/>
  <c r="CU90" i="1"/>
  <c r="T90" i="1" s="1"/>
  <c r="CW90" i="1"/>
  <c r="V90" i="1" s="1"/>
  <c r="FR90" i="1"/>
  <c r="GL90" i="1"/>
  <c r="GN90" i="1"/>
  <c r="GP90" i="1"/>
  <c r="GV90" i="1"/>
  <c r="HC90" i="1"/>
  <c r="I91" i="1"/>
  <c r="AC91" i="1"/>
  <c r="AD91" i="1"/>
  <c r="CR91" i="1" s="1"/>
  <c r="Q91" i="1" s="1"/>
  <c r="AE91" i="1"/>
  <c r="AF91" i="1"/>
  <c r="AB91" i="1" s="1"/>
  <c r="AG91" i="1"/>
  <c r="AH91" i="1"/>
  <c r="CV91" i="1" s="1"/>
  <c r="U91" i="1" s="1"/>
  <c r="AI91" i="1"/>
  <c r="AJ91" i="1"/>
  <c r="CX91" i="1" s="1"/>
  <c r="W91" i="1" s="1"/>
  <c r="CQ91" i="1"/>
  <c r="P91" i="1" s="1"/>
  <c r="CS91" i="1"/>
  <c r="R91" i="1" s="1"/>
  <c r="GK91" i="1" s="1"/>
  <c r="CU91" i="1"/>
  <c r="T91" i="1" s="1"/>
  <c r="CW91" i="1"/>
  <c r="V91" i="1" s="1"/>
  <c r="FR91" i="1"/>
  <c r="GL91" i="1"/>
  <c r="GN91" i="1"/>
  <c r="GP91" i="1"/>
  <c r="GV91" i="1"/>
  <c r="GX91" i="1"/>
  <c r="HC91" i="1"/>
  <c r="C92" i="1"/>
  <c r="D92" i="1"/>
  <c r="I92" i="1"/>
  <c r="I94" i="1" s="1"/>
  <c r="GX94" i="1" s="1"/>
  <c r="AC92" i="1"/>
  <c r="AD92" i="1"/>
  <c r="CR92" i="1" s="1"/>
  <c r="Q92" i="1" s="1"/>
  <c r="AE92" i="1"/>
  <c r="AF92" i="1"/>
  <c r="AB92" i="1" s="1"/>
  <c r="AG92" i="1"/>
  <c r="AH92" i="1"/>
  <c r="CV92" i="1" s="1"/>
  <c r="U92" i="1" s="1"/>
  <c r="AI92" i="1"/>
  <c r="AJ92" i="1"/>
  <c r="CX92" i="1" s="1"/>
  <c r="W92" i="1" s="1"/>
  <c r="CQ92" i="1"/>
  <c r="P92" i="1" s="1"/>
  <c r="CS92" i="1"/>
  <c r="R92" i="1" s="1"/>
  <c r="GK92" i="1" s="1"/>
  <c r="CU92" i="1"/>
  <c r="T92" i="1" s="1"/>
  <c r="CW92" i="1"/>
  <c r="V92" i="1" s="1"/>
  <c r="FR92" i="1"/>
  <c r="GL92" i="1"/>
  <c r="GO92" i="1"/>
  <c r="GP92" i="1"/>
  <c r="GV92" i="1"/>
  <c r="HC92" i="1" s="1"/>
  <c r="GX92" i="1" s="1"/>
  <c r="C93" i="1"/>
  <c r="D93" i="1"/>
  <c r="I93" i="1"/>
  <c r="AC93" i="1"/>
  <c r="AD93" i="1"/>
  <c r="CR93" i="1" s="1"/>
  <c r="Q93" i="1" s="1"/>
  <c r="AE93" i="1"/>
  <c r="AF93" i="1"/>
  <c r="AB93" i="1" s="1"/>
  <c r="AG93" i="1"/>
  <c r="AH93" i="1"/>
  <c r="CV93" i="1" s="1"/>
  <c r="U93" i="1" s="1"/>
  <c r="AI93" i="1"/>
  <c r="AJ93" i="1"/>
  <c r="CX93" i="1" s="1"/>
  <c r="W93" i="1" s="1"/>
  <c r="CQ93" i="1"/>
  <c r="P93" i="1" s="1"/>
  <c r="CS93" i="1"/>
  <c r="R93" i="1" s="1"/>
  <c r="GK93" i="1" s="1"/>
  <c r="CU93" i="1"/>
  <c r="T93" i="1" s="1"/>
  <c r="CW93" i="1"/>
  <c r="V93" i="1" s="1"/>
  <c r="FR93" i="1"/>
  <c r="GL93" i="1"/>
  <c r="GO93" i="1"/>
  <c r="GP93" i="1"/>
  <c r="GV93" i="1"/>
  <c r="GX93" i="1"/>
  <c r="HC93" i="1"/>
  <c r="AC94" i="1"/>
  <c r="AD94" i="1"/>
  <c r="CR94" i="1" s="1"/>
  <c r="Q94" i="1" s="1"/>
  <c r="AE94" i="1"/>
  <c r="AF94" i="1"/>
  <c r="CT94" i="1" s="1"/>
  <c r="S94" i="1" s="1"/>
  <c r="AG94" i="1"/>
  <c r="AH94" i="1"/>
  <c r="CV94" i="1" s="1"/>
  <c r="U94" i="1" s="1"/>
  <c r="AI94" i="1"/>
  <c r="AJ94" i="1"/>
  <c r="CX94" i="1" s="1"/>
  <c r="W94" i="1" s="1"/>
  <c r="CQ94" i="1"/>
  <c r="P94" i="1" s="1"/>
  <c r="CS94" i="1"/>
  <c r="R94" i="1" s="1"/>
  <c r="GK94" i="1" s="1"/>
  <c r="CU94" i="1"/>
  <c r="T94" i="1" s="1"/>
  <c r="CW94" i="1"/>
  <c r="V94" i="1" s="1"/>
  <c r="FR94" i="1"/>
  <c r="GL94" i="1"/>
  <c r="GO94" i="1"/>
  <c r="GP94" i="1"/>
  <c r="GV94" i="1"/>
  <c r="HC94" i="1"/>
  <c r="I95" i="1"/>
  <c r="AC95" i="1"/>
  <c r="AD95" i="1"/>
  <c r="CR95" i="1" s="1"/>
  <c r="Q95" i="1" s="1"/>
  <c r="AE95" i="1"/>
  <c r="AF95" i="1"/>
  <c r="AB95" i="1" s="1"/>
  <c r="AG95" i="1"/>
  <c r="AH95" i="1"/>
  <c r="CV95" i="1" s="1"/>
  <c r="U95" i="1" s="1"/>
  <c r="AI95" i="1"/>
  <c r="AJ95" i="1"/>
  <c r="CX95" i="1" s="1"/>
  <c r="W95" i="1" s="1"/>
  <c r="CQ95" i="1"/>
  <c r="P95" i="1" s="1"/>
  <c r="CS95" i="1"/>
  <c r="R95" i="1" s="1"/>
  <c r="GK95" i="1" s="1"/>
  <c r="CU95" i="1"/>
  <c r="T95" i="1" s="1"/>
  <c r="CW95" i="1"/>
  <c r="V95" i="1" s="1"/>
  <c r="FR95" i="1"/>
  <c r="GL95" i="1"/>
  <c r="GO95" i="1"/>
  <c r="GP95" i="1"/>
  <c r="GV95" i="1"/>
  <c r="GX95" i="1"/>
  <c r="HC95" i="1"/>
  <c r="AC96" i="1"/>
  <c r="AD96" i="1"/>
  <c r="CR96" i="1" s="1"/>
  <c r="AE96" i="1"/>
  <c r="AF96" i="1"/>
  <c r="AG96" i="1"/>
  <c r="AH96" i="1"/>
  <c r="CV96" i="1" s="1"/>
  <c r="AI96" i="1"/>
  <c r="AJ96" i="1"/>
  <c r="CQ96" i="1"/>
  <c r="CS96" i="1"/>
  <c r="CT96" i="1"/>
  <c r="CU96" i="1"/>
  <c r="CW96" i="1"/>
  <c r="CX96" i="1"/>
  <c r="FR96" i="1"/>
  <c r="GL96" i="1"/>
  <c r="GO96" i="1"/>
  <c r="GP96" i="1"/>
  <c r="GV96" i="1"/>
  <c r="HC96" i="1"/>
  <c r="I97" i="1"/>
  <c r="AC97" i="1"/>
  <c r="AD97" i="1"/>
  <c r="CR97" i="1" s="1"/>
  <c r="Q97" i="1" s="1"/>
  <c r="AE97" i="1"/>
  <c r="AF97" i="1"/>
  <c r="AB97" i="1" s="1"/>
  <c r="AG97" i="1"/>
  <c r="AH97" i="1"/>
  <c r="CV97" i="1" s="1"/>
  <c r="U97" i="1" s="1"/>
  <c r="AI97" i="1"/>
  <c r="AJ97" i="1"/>
  <c r="CX97" i="1" s="1"/>
  <c r="W97" i="1" s="1"/>
  <c r="CQ97" i="1"/>
  <c r="P97" i="1" s="1"/>
  <c r="CS97" i="1"/>
  <c r="R97" i="1" s="1"/>
  <c r="GK97" i="1" s="1"/>
  <c r="CU97" i="1"/>
  <c r="T97" i="1" s="1"/>
  <c r="CW97" i="1"/>
  <c r="V97" i="1" s="1"/>
  <c r="FR97" i="1"/>
  <c r="GL97" i="1"/>
  <c r="GO97" i="1"/>
  <c r="GP97" i="1"/>
  <c r="GV97" i="1"/>
  <c r="GX97" i="1"/>
  <c r="HC97" i="1"/>
  <c r="C98" i="1"/>
  <c r="D98" i="1"/>
  <c r="I98" i="1"/>
  <c r="I100" i="1" s="1"/>
  <c r="GX100" i="1" s="1"/>
  <c r="AC98" i="1"/>
  <c r="AE98" i="1"/>
  <c r="AD98" i="1" s="1"/>
  <c r="AF98" i="1"/>
  <c r="CT98" i="1" s="1"/>
  <c r="S98" i="1" s="1"/>
  <c r="AG98" i="1"/>
  <c r="AH98" i="1"/>
  <c r="AI98" i="1"/>
  <c r="AJ98" i="1"/>
  <c r="CX98" i="1" s="1"/>
  <c r="W98" i="1" s="1"/>
  <c r="CQ98" i="1"/>
  <c r="P98" i="1" s="1"/>
  <c r="CS98" i="1"/>
  <c r="R98" i="1" s="1"/>
  <c r="GK98" i="1" s="1"/>
  <c r="CU98" i="1"/>
  <c r="T98" i="1" s="1"/>
  <c r="CV98" i="1"/>
  <c r="U98" i="1" s="1"/>
  <c r="CW98" i="1"/>
  <c r="V98" i="1" s="1"/>
  <c r="FR98" i="1"/>
  <c r="GL98" i="1"/>
  <c r="GO98" i="1"/>
  <c r="GP98" i="1"/>
  <c r="GV98" i="1"/>
  <c r="GX98" i="1"/>
  <c r="HC98" i="1"/>
  <c r="C99" i="1"/>
  <c r="D99" i="1"/>
  <c r="I99" i="1"/>
  <c r="V99" i="1"/>
  <c r="AC99" i="1"/>
  <c r="AD99" i="1"/>
  <c r="CR99" i="1" s="1"/>
  <c r="AE99" i="1"/>
  <c r="AF99" i="1"/>
  <c r="CT99" i="1" s="1"/>
  <c r="S99" i="1" s="1"/>
  <c r="AG99" i="1"/>
  <c r="AH99" i="1"/>
  <c r="CV99" i="1" s="1"/>
  <c r="AI99" i="1"/>
  <c r="AJ99" i="1"/>
  <c r="CX99" i="1" s="1"/>
  <c r="W99" i="1" s="1"/>
  <c r="CQ99" i="1"/>
  <c r="P99" i="1" s="1"/>
  <c r="CS99" i="1"/>
  <c r="R99" i="1" s="1"/>
  <c r="GK99" i="1" s="1"/>
  <c r="CU99" i="1"/>
  <c r="T99" i="1" s="1"/>
  <c r="CW99" i="1"/>
  <c r="FR99" i="1"/>
  <c r="GL99" i="1"/>
  <c r="GO99" i="1"/>
  <c r="GP99" i="1"/>
  <c r="GV99" i="1"/>
  <c r="GX99" i="1"/>
  <c r="HC99" i="1"/>
  <c r="AC100" i="1"/>
  <c r="AD100" i="1"/>
  <c r="AE100" i="1"/>
  <c r="AF100" i="1"/>
  <c r="AG100" i="1"/>
  <c r="AH100" i="1"/>
  <c r="CV100" i="1" s="1"/>
  <c r="U100" i="1" s="1"/>
  <c r="AI100" i="1"/>
  <c r="AJ100" i="1"/>
  <c r="CQ100" i="1"/>
  <c r="P100" i="1" s="1"/>
  <c r="CS100" i="1"/>
  <c r="R100" i="1" s="1"/>
  <c r="GK100" i="1" s="1"/>
  <c r="CT100" i="1"/>
  <c r="S100" i="1" s="1"/>
  <c r="CU100" i="1"/>
  <c r="T100" i="1" s="1"/>
  <c r="CW100" i="1"/>
  <c r="V100" i="1" s="1"/>
  <c r="CX100" i="1"/>
  <c r="W100" i="1" s="1"/>
  <c r="FR100" i="1"/>
  <c r="GL100" i="1"/>
  <c r="GO100" i="1"/>
  <c r="GP100" i="1"/>
  <c r="GV100" i="1"/>
  <c r="HC100" i="1"/>
  <c r="I101" i="1"/>
  <c r="V101" i="1"/>
  <c r="AC101" i="1"/>
  <c r="AD101" i="1"/>
  <c r="CR101" i="1" s="1"/>
  <c r="AE101" i="1"/>
  <c r="AF101" i="1"/>
  <c r="CT101" i="1" s="1"/>
  <c r="S101" i="1" s="1"/>
  <c r="AG101" i="1"/>
  <c r="AH101" i="1"/>
  <c r="CV101" i="1" s="1"/>
  <c r="AI101" i="1"/>
  <c r="AJ101" i="1"/>
  <c r="CX101" i="1" s="1"/>
  <c r="W101" i="1" s="1"/>
  <c r="CQ101" i="1"/>
  <c r="P101" i="1" s="1"/>
  <c r="CS101" i="1"/>
  <c r="R101" i="1" s="1"/>
  <c r="GK101" i="1" s="1"/>
  <c r="CU101" i="1"/>
  <c r="T101" i="1" s="1"/>
  <c r="CW101" i="1"/>
  <c r="FR101" i="1"/>
  <c r="GL101" i="1"/>
  <c r="GO101" i="1"/>
  <c r="GP101" i="1"/>
  <c r="GV101" i="1"/>
  <c r="HC101" i="1" s="1"/>
  <c r="GX101" i="1"/>
  <c r="I102" i="1"/>
  <c r="V102" i="1"/>
  <c r="AC102" i="1"/>
  <c r="AD102" i="1"/>
  <c r="CR102" i="1" s="1"/>
  <c r="Q102" i="1" s="1"/>
  <c r="AE102" i="1"/>
  <c r="AF102" i="1"/>
  <c r="CT102" i="1" s="1"/>
  <c r="S102" i="1" s="1"/>
  <c r="AG102" i="1"/>
  <c r="AH102" i="1"/>
  <c r="CV102" i="1" s="1"/>
  <c r="U102" i="1" s="1"/>
  <c r="AI102" i="1"/>
  <c r="AJ102" i="1"/>
  <c r="CX102" i="1" s="1"/>
  <c r="W102" i="1" s="1"/>
  <c r="CQ102" i="1"/>
  <c r="P102" i="1" s="1"/>
  <c r="CP102" i="1" s="1"/>
  <c r="O102" i="1" s="1"/>
  <c r="CS102" i="1"/>
  <c r="R102" i="1" s="1"/>
  <c r="GK102" i="1" s="1"/>
  <c r="CU102" i="1"/>
  <c r="T102" i="1" s="1"/>
  <c r="CW102" i="1"/>
  <c r="FR102" i="1"/>
  <c r="GL102" i="1"/>
  <c r="GO102" i="1"/>
  <c r="GP102" i="1"/>
  <c r="GV102" i="1"/>
  <c r="HC102" i="1" s="1"/>
  <c r="GX102" i="1" s="1"/>
  <c r="I103" i="1"/>
  <c r="AC103" i="1"/>
  <c r="AD103" i="1"/>
  <c r="CR103" i="1" s="1"/>
  <c r="Q103" i="1" s="1"/>
  <c r="AE103" i="1"/>
  <c r="AF103" i="1"/>
  <c r="AB103" i="1" s="1"/>
  <c r="AG103" i="1"/>
  <c r="AH103" i="1"/>
  <c r="CV103" i="1" s="1"/>
  <c r="U103" i="1" s="1"/>
  <c r="AI103" i="1"/>
  <c r="AJ103" i="1"/>
  <c r="CX103" i="1" s="1"/>
  <c r="W103" i="1" s="1"/>
  <c r="CQ103" i="1"/>
  <c r="P103" i="1" s="1"/>
  <c r="CS103" i="1"/>
  <c r="R103" i="1" s="1"/>
  <c r="GK103" i="1" s="1"/>
  <c r="CU103" i="1"/>
  <c r="T103" i="1" s="1"/>
  <c r="CW103" i="1"/>
  <c r="V103" i="1" s="1"/>
  <c r="FR103" i="1"/>
  <c r="GL103" i="1"/>
  <c r="GO103" i="1"/>
  <c r="GP103" i="1"/>
  <c r="GV103" i="1"/>
  <c r="GX103" i="1"/>
  <c r="HC103" i="1"/>
  <c r="C104" i="1"/>
  <c r="D104" i="1"/>
  <c r="I104" i="1"/>
  <c r="AC104" i="1"/>
  <c r="AD104" i="1"/>
  <c r="CR104" i="1" s="1"/>
  <c r="Q104" i="1" s="1"/>
  <c r="AE104" i="1"/>
  <c r="AF104" i="1"/>
  <c r="AB104" i="1" s="1"/>
  <c r="AG104" i="1"/>
  <c r="AH104" i="1"/>
  <c r="CV104" i="1" s="1"/>
  <c r="U104" i="1" s="1"/>
  <c r="AI104" i="1"/>
  <c r="AJ104" i="1"/>
  <c r="CX104" i="1" s="1"/>
  <c r="W104" i="1" s="1"/>
  <c r="CQ104" i="1"/>
  <c r="P104" i="1" s="1"/>
  <c r="CS104" i="1"/>
  <c r="R104" i="1" s="1"/>
  <c r="GK104" i="1" s="1"/>
  <c r="CU104" i="1"/>
  <c r="T104" i="1" s="1"/>
  <c r="CW104" i="1"/>
  <c r="V104" i="1" s="1"/>
  <c r="FR104" i="1"/>
  <c r="GL104" i="1"/>
  <c r="GO104" i="1"/>
  <c r="GP104" i="1"/>
  <c r="GV104" i="1"/>
  <c r="GX104" i="1"/>
  <c r="HC104" i="1"/>
  <c r="C105" i="1"/>
  <c r="D105" i="1"/>
  <c r="I105" i="1"/>
  <c r="AC105" i="1"/>
  <c r="AD105" i="1"/>
  <c r="CR105" i="1" s="1"/>
  <c r="Q105" i="1" s="1"/>
  <c r="AE105" i="1"/>
  <c r="AF105" i="1"/>
  <c r="AB105" i="1" s="1"/>
  <c r="AG105" i="1"/>
  <c r="AH105" i="1"/>
  <c r="CV105" i="1" s="1"/>
  <c r="U105" i="1" s="1"/>
  <c r="AI105" i="1"/>
  <c r="AJ105" i="1"/>
  <c r="CX105" i="1" s="1"/>
  <c r="W105" i="1" s="1"/>
  <c r="CQ105" i="1"/>
  <c r="P105" i="1" s="1"/>
  <c r="CS105" i="1"/>
  <c r="R105" i="1" s="1"/>
  <c r="GK105" i="1" s="1"/>
  <c r="CU105" i="1"/>
  <c r="T105" i="1" s="1"/>
  <c r="CW105" i="1"/>
  <c r="V105" i="1" s="1"/>
  <c r="FR105" i="1"/>
  <c r="GL105" i="1"/>
  <c r="GO105" i="1"/>
  <c r="GP105" i="1"/>
  <c r="GV105" i="1"/>
  <c r="GX105" i="1"/>
  <c r="HC105" i="1"/>
  <c r="I106" i="1"/>
  <c r="AC106" i="1"/>
  <c r="AD106" i="1"/>
  <c r="CR106" i="1" s="1"/>
  <c r="Q106" i="1" s="1"/>
  <c r="AE106" i="1"/>
  <c r="AF106" i="1"/>
  <c r="CT106" i="1" s="1"/>
  <c r="S106" i="1" s="1"/>
  <c r="AG106" i="1"/>
  <c r="AH106" i="1"/>
  <c r="CV106" i="1" s="1"/>
  <c r="U106" i="1" s="1"/>
  <c r="AI106" i="1"/>
  <c r="AJ106" i="1"/>
  <c r="CX106" i="1" s="1"/>
  <c r="W106" i="1" s="1"/>
  <c r="CQ106" i="1"/>
  <c r="P106" i="1" s="1"/>
  <c r="CP106" i="1" s="1"/>
  <c r="O106" i="1" s="1"/>
  <c r="CS106" i="1"/>
  <c r="R106" i="1" s="1"/>
  <c r="GK106" i="1" s="1"/>
  <c r="CU106" i="1"/>
  <c r="T106" i="1" s="1"/>
  <c r="CW106" i="1"/>
  <c r="V106" i="1" s="1"/>
  <c r="FR106" i="1"/>
  <c r="GL106" i="1"/>
  <c r="GO106" i="1"/>
  <c r="GP106" i="1"/>
  <c r="GV106" i="1"/>
  <c r="HC106" i="1" s="1"/>
  <c r="GX106" i="1" s="1"/>
  <c r="I107" i="1"/>
  <c r="AC107" i="1"/>
  <c r="AD107" i="1"/>
  <c r="CR107" i="1" s="1"/>
  <c r="Q107" i="1" s="1"/>
  <c r="AE107" i="1"/>
  <c r="AF107" i="1"/>
  <c r="AB107" i="1" s="1"/>
  <c r="AG107" i="1"/>
  <c r="AH107" i="1"/>
  <c r="CV107" i="1" s="1"/>
  <c r="U107" i="1" s="1"/>
  <c r="AI107" i="1"/>
  <c r="AJ107" i="1"/>
  <c r="CX107" i="1" s="1"/>
  <c r="W107" i="1" s="1"/>
  <c r="CQ107" i="1"/>
  <c r="P107" i="1" s="1"/>
  <c r="CS107" i="1"/>
  <c r="R107" i="1" s="1"/>
  <c r="GK107" i="1" s="1"/>
  <c r="CU107" i="1"/>
  <c r="T107" i="1" s="1"/>
  <c r="CW107" i="1"/>
  <c r="V107" i="1" s="1"/>
  <c r="FR107" i="1"/>
  <c r="GL107" i="1"/>
  <c r="GO107" i="1"/>
  <c r="GP107" i="1"/>
  <c r="GV107" i="1"/>
  <c r="GX107" i="1"/>
  <c r="HC107" i="1"/>
  <c r="I108" i="1"/>
  <c r="AC108" i="1"/>
  <c r="AD108" i="1"/>
  <c r="CR108" i="1" s="1"/>
  <c r="Q108" i="1" s="1"/>
  <c r="AE108" i="1"/>
  <c r="AF108" i="1"/>
  <c r="CT108" i="1" s="1"/>
  <c r="S108" i="1" s="1"/>
  <c r="AG108" i="1"/>
  <c r="AH108" i="1"/>
  <c r="CV108" i="1" s="1"/>
  <c r="U108" i="1" s="1"/>
  <c r="AI108" i="1"/>
  <c r="AJ108" i="1"/>
  <c r="CX108" i="1" s="1"/>
  <c r="W108" i="1" s="1"/>
  <c r="CQ108" i="1"/>
  <c r="P108" i="1" s="1"/>
  <c r="CP108" i="1" s="1"/>
  <c r="O108" i="1" s="1"/>
  <c r="CS108" i="1"/>
  <c r="R108" i="1" s="1"/>
  <c r="GK108" i="1" s="1"/>
  <c r="CU108" i="1"/>
  <c r="T108" i="1" s="1"/>
  <c r="CW108" i="1"/>
  <c r="V108" i="1" s="1"/>
  <c r="FR108" i="1"/>
  <c r="GL108" i="1"/>
  <c r="GO108" i="1"/>
  <c r="GP108" i="1"/>
  <c r="GV108" i="1"/>
  <c r="HC108" i="1" s="1"/>
  <c r="GX108" i="1" s="1"/>
  <c r="I109" i="1"/>
  <c r="AC109" i="1"/>
  <c r="AD109" i="1"/>
  <c r="CR109" i="1" s="1"/>
  <c r="Q109" i="1" s="1"/>
  <c r="AE109" i="1"/>
  <c r="AF109" i="1"/>
  <c r="AB109" i="1" s="1"/>
  <c r="AG109" i="1"/>
  <c r="AH109" i="1"/>
  <c r="CV109" i="1" s="1"/>
  <c r="U109" i="1" s="1"/>
  <c r="AI109" i="1"/>
  <c r="AJ109" i="1"/>
  <c r="CX109" i="1" s="1"/>
  <c r="W109" i="1" s="1"/>
  <c r="CQ109" i="1"/>
  <c r="P109" i="1" s="1"/>
  <c r="CS109" i="1"/>
  <c r="R109" i="1" s="1"/>
  <c r="GK109" i="1" s="1"/>
  <c r="CU109" i="1"/>
  <c r="T109" i="1" s="1"/>
  <c r="CW109" i="1"/>
  <c r="V109" i="1" s="1"/>
  <c r="FR109" i="1"/>
  <c r="GL109" i="1"/>
  <c r="GO109" i="1"/>
  <c r="GP109" i="1"/>
  <c r="GV109" i="1"/>
  <c r="GX109" i="1"/>
  <c r="HC109" i="1"/>
  <c r="C110" i="1"/>
  <c r="D110" i="1"/>
  <c r="I110" i="1"/>
  <c r="AC110" i="1"/>
  <c r="AD110" i="1"/>
  <c r="CR110" i="1" s="1"/>
  <c r="Q110" i="1" s="1"/>
  <c r="AE110" i="1"/>
  <c r="AF110" i="1"/>
  <c r="AB110" i="1" s="1"/>
  <c r="AG110" i="1"/>
  <c r="AH110" i="1"/>
  <c r="CV110" i="1" s="1"/>
  <c r="U110" i="1" s="1"/>
  <c r="AI110" i="1"/>
  <c r="AJ110" i="1"/>
  <c r="CX110" i="1" s="1"/>
  <c r="W110" i="1" s="1"/>
  <c r="CQ110" i="1"/>
  <c r="P110" i="1" s="1"/>
  <c r="CS110" i="1"/>
  <c r="R110" i="1" s="1"/>
  <c r="GK110" i="1" s="1"/>
  <c r="CU110" i="1"/>
  <c r="T110" i="1" s="1"/>
  <c r="CW110" i="1"/>
  <c r="V110" i="1" s="1"/>
  <c r="FR110" i="1"/>
  <c r="GL110" i="1"/>
  <c r="GO110" i="1"/>
  <c r="GP110" i="1"/>
  <c r="GV110" i="1"/>
  <c r="GX110" i="1"/>
  <c r="HC110" i="1"/>
  <c r="C111" i="1"/>
  <c r="D111" i="1"/>
  <c r="I111" i="1"/>
  <c r="AC111" i="1"/>
  <c r="AD111" i="1"/>
  <c r="CR111" i="1" s="1"/>
  <c r="Q111" i="1" s="1"/>
  <c r="AE111" i="1"/>
  <c r="AF111" i="1"/>
  <c r="AB111" i="1" s="1"/>
  <c r="AG111" i="1"/>
  <c r="AH111" i="1"/>
  <c r="CV111" i="1" s="1"/>
  <c r="U111" i="1" s="1"/>
  <c r="AI111" i="1"/>
  <c r="AJ111" i="1"/>
  <c r="CX111" i="1" s="1"/>
  <c r="W111" i="1" s="1"/>
  <c r="CQ111" i="1"/>
  <c r="P111" i="1" s="1"/>
  <c r="CS111" i="1"/>
  <c r="R111" i="1" s="1"/>
  <c r="GK111" i="1" s="1"/>
  <c r="CU111" i="1"/>
  <c r="T111" i="1" s="1"/>
  <c r="CW111" i="1"/>
  <c r="V111" i="1" s="1"/>
  <c r="FR111" i="1"/>
  <c r="GL111" i="1"/>
  <c r="GO111" i="1"/>
  <c r="GP111" i="1"/>
  <c r="GV111" i="1"/>
  <c r="GX111" i="1"/>
  <c r="HC111" i="1"/>
  <c r="I112" i="1"/>
  <c r="AC112" i="1"/>
  <c r="AD112" i="1"/>
  <c r="CR112" i="1" s="1"/>
  <c r="Q112" i="1" s="1"/>
  <c r="AE112" i="1"/>
  <c r="AF112" i="1"/>
  <c r="CT112" i="1" s="1"/>
  <c r="S112" i="1" s="1"/>
  <c r="AG112" i="1"/>
  <c r="AH112" i="1"/>
  <c r="CV112" i="1" s="1"/>
  <c r="U112" i="1" s="1"/>
  <c r="AI112" i="1"/>
  <c r="AJ112" i="1"/>
  <c r="CX112" i="1" s="1"/>
  <c r="W112" i="1" s="1"/>
  <c r="CQ112" i="1"/>
  <c r="P112" i="1" s="1"/>
  <c r="CS112" i="1"/>
  <c r="R112" i="1" s="1"/>
  <c r="GK112" i="1" s="1"/>
  <c r="CU112" i="1"/>
  <c r="T112" i="1" s="1"/>
  <c r="CW112" i="1"/>
  <c r="V112" i="1" s="1"/>
  <c r="FR112" i="1"/>
  <c r="GL112" i="1"/>
  <c r="GO112" i="1"/>
  <c r="GP112" i="1"/>
  <c r="GV112" i="1"/>
  <c r="HC112" i="1" s="1"/>
  <c r="GX112" i="1" s="1"/>
  <c r="I113" i="1"/>
  <c r="AC113" i="1"/>
  <c r="AD113" i="1"/>
  <c r="CR113" i="1" s="1"/>
  <c r="Q113" i="1" s="1"/>
  <c r="AE113" i="1"/>
  <c r="AF113" i="1"/>
  <c r="AB113" i="1" s="1"/>
  <c r="AG113" i="1"/>
  <c r="AH113" i="1"/>
  <c r="CV113" i="1" s="1"/>
  <c r="U113" i="1" s="1"/>
  <c r="AI113" i="1"/>
  <c r="AJ113" i="1"/>
  <c r="CX113" i="1" s="1"/>
  <c r="W113" i="1" s="1"/>
  <c r="CQ113" i="1"/>
  <c r="P113" i="1" s="1"/>
  <c r="CS113" i="1"/>
  <c r="R113" i="1" s="1"/>
  <c r="GK113" i="1" s="1"/>
  <c r="CU113" i="1"/>
  <c r="T113" i="1" s="1"/>
  <c r="CW113" i="1"/>
  <c r="V113" i="1" s="1"/>
  <c r="FR113" i="1"/>
  <c r="GL113" i="1"/>
  <c r="GO113" i="1"/>
  <c r="GP113" i="1"/>
  <c r="GV113" i="1"/>
  <c r="GX113" i="1"/>
  <c r="HC113" i="1"/>
  <c r="I114" i="1"/>
  <c r="AC114" i="1"/>
  <c r="AD114" i="1"/>
  <c r="CR114" i="1" s="1"/>
  <c r="Q114" i="1" s="1"/>
  <c r="AE114" i="1"/>
  <c r="AF114" i="1"/>
  <c r="CT114" i="1" s="1"/>
  <c r="S114" i="1" s="1"/>
  <c r="AG114" i="1"/>
  <c r="AH114" i="1"/>
  <c r="CV114" i="1" s="1"/>
  <c r="U114" i="1" s="1"/>
  <c r="AI114" i="1"/>
  <c r="AJ114" i="1"/>
  <c r="CX114" i="1" s="1"/>
  <c r="W114" i="1" s="1"/>
  <c r="CQ114" i="1"/>
  <c r="P114" i="1" s="1"/>
  <c r="CP114" i="1" s="1"/>
  <c r="O114" i="1" s="1"/>
  <c r="CS114" i="1"/>
  <c r="R114" i="1" s="1"/>
  <c r="GK114" i="1" s="1"/>
  <c r="CU114" i="1"/>
  <c r="T114" i="1" s="1"/>
  <c r="CW114" i="1"/>
  <c r="V114" i="1" s="1"/>
  <c r="FR114" i="1"/>
  <c r="GL114" i="1"/>
  <c r="GO114" i="1"/>
  <c r="GP114" i="1"/>
  <c r="GV114" i="1"/>
  <c r="HC114" i="1" s="1"/>
  <c r="GX114" i="1" s="1"/>
  <c r="I115" i="1"/>
  <c r="AC115" i="1"/>
  <c r="AD115" i="1"/>
  <c r="CR115" i="1" s="1"/>
  <c r="Q115" i="1" s="1"/>
  <c r="AE115" i="1"/>
  <c r="AF115" i="1"/>
  <c r="AB115" i="1" s="1"/>
  <c r="AG115" i="1"/>
  <c r="AH115" i="1"/>
  <c r="CV115" i="1" s="1"/>
  <c r="U115" i="1" s="1"/>
  <c r="AI115" i="1"/>
  <c r="AJ115" i="1"/>
  <c r="CX115" i="1" s="1"/>
  <c r="W115" i="1" s="1"/>
  <c r="CQ115" i="1"/>
  <c r="P115" i="1" s="1"/>
  <c r="CS115" i="1"/>
  <c r="R115" i="1" s="1"/>
  <c r="GK115" i="1" s="1"/>
  <c r="CU115" i="1"/>
  <c r="T115" i="1" s="1"/>
  <c r="CW115" i="1"/>
  <c r="V115" i="1" s="1"/>
  <c r="FR115" i="1"/>
  <c r="GL115" i="1"/>
  <c r="GO115" i="1"/>
  <c r="GP115" i="1"/>
  <c r="GV115" i="1"/>
  <c r="GX115" i="1"/>
  <c r="HC115" i="1"/>
  <c r="C116" i="1"/>
  <c r="D116" i="1"/>
  <c r="I116" i="1"/>
  <c r="AC116" i="1"/>
  <c r="AD116" i="1"/>
  <c r="CR116" i="1" s="1"/>
  <c r="Q116" i="1" s="1"/>
  <c r="AE116" i="1"/>
  <c r="AF116" i="1"/>
  <c r="AB116" i="1" s="1"/>
  <c r="AG116" i="1"/>
  <c r="AH116" i="1"/>
  <c r="CV116" i="1" s="1"/>
  <c r="U116" i="1" s="1"/>
  <c r="AI116" i="1"/>
  <c r="AJ116" i="1"/>
  <c r="CX116" i="1" s="1"/>
  <c r="W116" i="1" s="1"/>
  <c r="CQ116" i="1"/>
  <c r="P116" i="1" s="1"/>
  <c r="CS116" i="1"/>
  <c r="R116" i="1" s="1"/>
  <c r="GK116" i="1" s="1"/>
  <c r="CU116" i="1"/>
  <c r="T116" i="1" s="1"/>
  <c r="CW116" i="1"/>
  <c r="V116" i="1" s="1"/>
  <c r="FR116" i="1"/>
  <c r="GL116" i="1"/>
  <c r="GO116" i="1"/>
  <c r="GP116" i="1"/>
  <c r="GV116" i="1"/>
  <c r="GX116" i="1"/>
  <c r="HC116" i="1"/>
  <c r="C117" i="1"/>
  <c r="D117" i="1"/>
  <c r="I117" i="1"/>
  <c r="AC117" i="1"/>
  <c r="AD117" i="1"/>
  <c r="CR117" i="1" s="1"/>
  <c r="Q117" i="1" s="1"/>
  <c r="AE117" i="1"/>
  <c r="AF117" i="1"/>
  <c r="AB117" i="1" s="1"/>
  <c r="AG117" i="1"/>
  <c r="AH117" i="1"/>
  <c r="CV117" i="1" s="1"/>
  <c r="U117" i="1" s="1"/>
  <c r="AI117" i="1"/>
  <c r="AJ117" i="1"/>
  <c r="CX117" i="1" s="1"/>
  <c r="W117" i="1" s="1"/>
  <c r="CQ117" i="1"/>
  <c r="P117" i="1" s="1"/>
  <c r="CS117" i="1"/>
  <c r="R117" i="1" s="1"/>
  <c r="GK117" i="1" s="1"/>
  <c r="CU117" i="1"/>
  <c r="T117" i="1" s="1"/>
  <c r="CW117" i="1"/>
  <c r="V117" i="1" s="1"/>
  <c r="FR117" i="1"/>
  <c r="GL117" i="1"/>
  <c r="GO117" i="1"/>
  <c r="GP117" i="1"/>
  <c r="GV117" i="1"/>
  <c r="GX117" i="1"/>
  <c r="HC117" i="1"/>
  <c r="I118" i="1"/>
  <c r="AC118" i="1"/>
  <c r="AD118" i="1"/>
  <c r="CR118" i="1" s="1"/>
  <c r="Q118" i="1" s="1"/>
  <c r="AE118" i="1"/>
  <c r="AF118" i="1"/>
  <c r="CT118" i="1" s="1"/>
  <c r="S118" i="1" s="1"/>
  <c r="AG118" i="1"/>
  <c r="AH118" i="1"/>
  <c r="CV118" i="1" s="1"/>
  <c r="U118" i="1" s="1"/>
  <c r="AI118" i="1"/>
  <c r="AJ118" i="1"/>
  <c r="CX118" i="1" s="1"/>
  <c r="W118" i="1" s="1"/>
  <c r="CQ118" i="1"/>
  <c r="P118" i="1" s="1"/>
  <c r="CS118" i="1"/>
  <c r="R118" i="1" s="1"/>
  <c r="GK118" i="1" s="1"/>
  <c r="CU118" i="1"/>
  <c r="T118" i="1" s="1"/>
  <c r="CW118" i="1"/>
  <c r="V118" i="1" s="1"/>
  <c r="FR118" i="1"/>
  <c r="GL118" i="1"/>
  <c r="GO118" i="1"/>
  <c r="GP118" i="1"/>
  <c r="GV118" i="1"/>
  <c r="HC118" i="1" s="1"/>
  <c r="GX118" i="1" s="1"/>
  <c r="I119" i="1"/>
  <c r="AC119" i="1"/>
  <c r="AD119" i="1"/>
  <c r="CR119" i="1" s="1"/>
  <c r="Q119" i="1" s="1"/>
  <c r="AE119" i="1"/>
  <c r="AF119" i="1"/>
  <c r="AB119" i="1" s="1"/>
  <c r="AG119" i="1"/>
  <c r="AH119" i="1"/>
  <c r="CV119" i="1" s="1"/>
  <c r="U119" i="1" s="1"/>
  <c r="AI119" i="1"/>
  <c r="AJ119" i="1"/>
  <c r="CX119" i="1" s="1"/>
  <c r="W119" i="1" s="1"/>
  <c r="CQ119" i="1"/>
  <c r="P119" i="1" s="1"/>
  <c r="CS119" i="1"/>
  <c r="R119" i="1" s="1"/>
  <c r="GK119" i="1" s="1"/>
  <c r="CU119" i="1"/>
  <c r="T119" i="1" s="1"/>
  <c r="CW119" i="1"/>
  <c r="V119" i="1" s="1"/>
  <c r="FR119" i="1"/>
  <c r="GL119" i="1"/>
  <c r="GO119" i="1"/>
  <c r="GP119" i="1"/>
  <c r="GV119" i="1"/>
  <c r="GX119" i="1"/>
  <c r="HC119" i="1"/>
  <c r="C120" i="1"/>
  <c r="D120" i="1"/>
  <c r="I120" i="1"/>
  <c r="AC120" i="1"/>
  <c r="AD120" i="1"/>
  <c r="CR120" i="1" s="1"/>
  <c r="Q120" i="1" s="1"/>
  <c r="AE120" i="1"/>
  <c r="AF120" i="1"/>
  <c r="AB120" i="1" s="1"/>
  <c r="AG120" i="1"/>
  <c r="AH120" i="1"/>
  <c r="CV120" i="1" s="1"/>
  <c r="U120" i="1" s="1"/>
  <c r="AI120" i="1"/>
  <c r="AJ120" i="1"/>
  <c r="CX120" i="1" s="1"/>
  <c r="W120" i="1" s="1"/>
  <c r="CQ120" i="1"/>
  <c r="P120" i="1" s="1"/>
  <c r="CS120" i="1"/>
  <c r="R120" i="1" s="1"/>
  <c r="GK120" i="1" s="1"/>
  <c r="CU120" i="1"/>
  <c r="T120" i="1" s="1"/>
  <c r="CW120" i="1"/>
  <c r="V120" i="1" s="1"/>
  <c r="FR120" i="1"/>
  <c r="GL120" i="1"/>
  <c r="GO120" i="1"/>
  <c r="GP120" i="1"/>
  <c r="GV120" i="1"/>
  <c r="GX120" i="1"/>
  <c r="HC120" i="1"/>
  <c r="C121" i="1"/>
  <c r="D121" i="1"/>
  <c r="I121" i="1"/>
  <c r="AC121" i="1"/>
  <c r="AD121" i="1"/>
  <c r="CR121" i="1" s="1"/>
  <c r="Q121" i="1" s="1"/>
  <c r="AE121" i="1"/>
  <c r="AF121" i="1"/>
  <c r="AB121" i="1" s="1"/>
  <c r="AG121" i="1"/>
  <c r="AH121" i="1"/>
  <c r="CV121" i="1" s="1"/>
  <c r="U121" i="1" s="1"/>
  <c r="AI121" i="1"/>
  <c r="AJ121" i="1"/>
  <c r="CX121" i="1" s="1"/>
  <c r="W121" i="1" s="1"/>
  <c r="CQ121" i="1"/>
  <c r="P121" i="1" s="1"/>
  <c r="CS121" i="1"/>
  <c r="R121" i="1" s="1"/>
  <c r="GK121" i="1" s="1"/>
  <c r="CU121" i="1"/>
  <c r="T121" i="1" s="1"/>
  <c r="CW121" i="1"/>
  <c r="V121" i="1" s="1"/>
  <c r="FR121" i="1"/>
  <c r="GL121" i="1"/>
  <c r="GO121" i="1"/>
  <c r="GP121" i="1"/>
  <c r="GV121" i="1"/>
  <c r="GX121" i="1"/>
  <c r="HC121" i="1"/>
  <c r="C122" i="1"/>
  <c r="D122" i="1"/>
  <c r="AC122" i="1"/>
  <c r="CQ122" i="1" s="1"/>
  <c r="P122" i="1" s="1"/>
  <c r="AE122" i="1"/>
  <c r="AD122" i="1" s="1"/>
  <c r="CR122" i="1" s="1"/>
  <c r="Q122" i="1" s="1"/>
  <c r="AF122" i="1"/>
  <c r="AG122" i="1"/>
  <c r="CU122" i="1" s="1"/>
  <c r="T122" i="1" s="1"/>
  <c r="AH122" i="1"/>
  <c r="AI122" i="1"/>
  <c r="CW122" i="1" s="1"/>
  <c r="V122" i="1" s="1"/>
  <c r="AJ122" i="1"/>
  <c r="CT122" i="1"/>
  <c r="S122" i="1" s="1"/>
  <c r="CV122" i="1"/>
  <c r="U122" i="1" s="1"/>
  <c r="CX122" i="1"/>
  <c r="W122" i="1" s="1"/>
  <c r="FR122" i="1"/>
  <c r="GL122" i="1"/>
  <c r="GN122" i="1"/>
  <c r="GP122" i="1"/>
  <c r="GV122" i="1"/>
  <c r="HC122" i="1"/>
  <c r="GX122" i="1" s="1"/>
  <c r="C123" i="1"/>
  <c r="D123" i="1"/>
  <c r="AC123" i="1"/>
  <c r="AD123" i="1"/>
  <c r="CR123" i="1" s="1"/>
  <c r="Q123" i="1" s="1"/>
  <c r="AE123" i="1"/>
  <c r="AF123" i="1"/>
  <c r="CT123" i="1" s="1"/>
  <c r="S123" i="1" s="1"/>
  <c r="AG123" i="1"/>
  <c r="AH123" i="1"/>
  <c r="CV123" i="1" s="1"/>
  <c r="U123" i="1" s="1"/>
  <c r="AI123" i="1"/>
  <c r="AJ123" i="1"/>
  <c r="CX123" i="1" s="1"/>
  <c r="W123" i="1" s="1"/>
  <c r="CQ123" i="1"/>
  <c r="P123" i="1" s="1"/>
  <c r="CS123" i="1"/>
  <c r="R123" i="1" s="1"/>
  <c r="GK123" i="1" s="1"/>
  <c r="CU123" i="1"/>
  <c r="T123" i="1" s="1"/>
  <c r="CW123" i="1"/>
  <c r="V123" i="1" s="1"/>
  <c r="FR123" i="1"/>
  <c r="GL123" i="1"/>
  <c r="GN123" i="1"/>
  <c r="GP123" i="1"/>
  <c r="GV123" i="1"/>
  <c r="HC123" i="1" s="1"/>
  <c r="GX123" i="1" s="1"/>
  <c r="D125" i="1"/>
  <c r="E127" i="1"/>
  <c r="Z127" i="1"/>
  <c r="AA127" i="1"/>
  <c r="AM127" i="1"/>
  <c r="AN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BQ127" i="1"/>
  <c r="BR127" i="1"/>
  <c r="BS127" i="1"/>
  <c r="BT127" i="1"/>
  <c r="BU127" i="1"/>
  <c r="BV127" i="1"/>
  <c r="BW127" i="1"/>
  <c r="CM127" i="1"/>
  <c r="CN127" i="1"/>
  <c r="CO127" i="1"/>
  <c r="CP127" i="1"/>
  <c r="CQ127" i="1"/>
  <c r="CR127" i="1"/>
  <c r="CS127" i="1"/>
  <c r="CT127" i="1"/>
  <c r="CU127" i="1"/>
  <c r="CV127" i="1"/>
  <c r="CW127" i="1"/>
  <c r="CX127" i="1"/>
  <c r="CY127" i="1"/>
  <c r="CZ127" i="1"/>
  <c r="DA127" i="1"/>
  <c r="DB127" i="1"/>
  <c r="DC127" i="1"/>
  <c r="DD127" i="1"/>
  <c r="DE127" i="1"/>
  <c r="DF127" i="1"/>
  <c r="DR127" i="1"/>
  <c r="DS127" i="1"/>
  <c r="EE127" i="1"/>
  <c r="EF127" i="1"/>
  <c r="EV127" i="1"/>
  <c r="EW127" i="1"/>
  <c r="EX127" i="1"/>
  <c r="EY127" i="1"/>
  <c r="EZ127" i="1"/>
  <c r="FA127" i="1"/>
  <c r="FB127" i="1"/>
  <c r="FC127" i="1"/>
  <c r="FD127" i="1"/>
  <c r="FE127" i="1"/>
  <c r="FF127" i="1"/>
  <c r="FG127" i="1"/>
  <c r="FH127" i="1"/>
  <c r="FI127" i="1"/>
  <c r="FJ127" i="1"/>
  <c r="FK127" i="1"/>
  <c r="FL127" i="1"/>
  <c r="FM127" i="1"/>
  <c r="FN127" i="1"/>
  <c r="FO127" i="1"/>
  <c r="GE127" i="1"/>
  <c r="GF127" i="1"/>
  <c r="GG127" i="1"/>
  <c r="GH127" i="1"/>
  <c r="GI127" i="1"/>
  <c r="GJ127" i="1"/>
  <c r="GK127" i="1"/>
  <c r="GL127" i="1"/>
  <c r="GM127" i="1"/>
  <c r="GN127" i="1"/>
  <c r="GO127" i="1"/>
  <c r="GP127" i="1"/>
  <c r="GQ127" i="1"/>
  <c r="GR127" i="1"/>
  <c r="GS127" i="1"/>
  <c r="GT127" i="1"/>
  <c r="GU127" i="1"/>
  <c r="GV127" i="1"/>
  <c r="GW127" i="1"/>
  <c r="GX127" i="1"/>
  <c r="C129" i="1"/>
  <c r="D129" i="1"/>
  <c r="AC129" i="1"/>
  <c r="AD129" i="1"/>
  <c r="CR129" i="1" s="1"/>
  <c r="Q129" i="1" s="1"/>
  <c r="AE129" i="1"/>
  <c r="AF129" i="1"/>
  <c r="AB129" i="1" s="1"/>
  <c r="AG129" i="1"/>
  <c r="AH129" i="1"/>
  <c r="CV129" i="1" s="1"/>
  <c r="U129" i="1" s="1"/>
  <c r="AI129" i="1"/>
  <c r="AJ129" i="1"/>
  <c r="CX129" i="1" s="1"/>
  <c r="W129" i="1" s="1"/>
  <c r="CQ129" i="1"/>
  <c r="P129" i="1" s="1"/>
  <c r="CS129" i="1"/>
  <c r="R129" i="1" s="1"/>
  <c r="GK129" i="1" s="1"/>
  <c r="CU129" i="1"/>
  <c r="T129" i="1" s="1"/>
  <c r="CW129" i="1"/>
  <c r="V129" i="1" s="1"/>
  <c r="FR129" i="1"/>
  <c r="GL129" i="1"/>
  <c r="GO129" i="1"/>
  <c r="GP129" i="1"/>
  <c r="GV129" i="1"/>
  <c r="GX129" i="1"/>
  <c r="HC129" i="1"/>
  <c r="C130" i="1"/>
  <c r="D130" i="1"/>
  <c r="AC130" i="1"/>
  <c r="CQ130" i="1" s="1"/>
  <c r="P130" i="1" s="1"/>
  <c r="AE130" i="1"/>
  <c r="AD130" i="1" s="1"/>
  <c r="CR130" i="1" s="1"/>
  <c r="Q130" i="1" s="1"/>
  <c r="AF130" i="1"/>
  <c r="AG130" i="1"/>
  <c r="CU130" i="1" s="1"/>
  <c r="T130" i="1" s="1"/>
  <c r="AH130" i="1"/>
  <c r="AI130" i="1"/>
  <c r="CW130" i="1" s="1"/>
  <c r="V130" i="1" s="1"/>
  <c r="AJ130" i="1"/>
  <c r="CT130" i="1"/>
  <c r="S130" i="1" s="1"/>
  <c r="CV130" i="1"/>
  <c r="U130" i="1" s="1"/>
  <c r="CX130" i="1"/>
  <c r="W130" i="1" s="1"/>
  <c r="FR130" i="1"/>
  <c r="GL130" i="1"/>
  <c r="GO130" i="1"/>
  <c r="GP130" i="1"/>
  <c r="GV130" i="1"/>
  <c r="HC130" i="1"/>
  <c r="GX130" i="1" s="1"/>
  <c r="I131" i="1"/>
  <c r="AC131" i="1"/>
  <c r="AE131" i="1"/>
  <c r="CS131" i="1" s="1"/>
  <c r="R131" i="1" s="1"/>
  <c r="GK131" i="1" s="1"/>
  <c r="AF131" i="1"/>
  <c r="AG131" i="1"/>
  <c r="CU131" i="1" s="1"/>
  <c r="T131" i="1" s="1"/>
  <c r="AH131" i="1"/>
  <c r="AI131" i="1"/>
  <c r="CW131" i="1" s="1"/>
  <c r="V131" i="1" s="1"/>
  <c r="AJ131" i="1"/>
  <c r="CT131" i="1"/>
  <c r="S131" i="1" s="1"/>
  <c r="CV131" i="1"/>
  <c r="U131" i="1" s="1"/>
  <c r="CX131" i="1"/>
  <c r="W131" i="1" s="1"/>
  <c r="FR131" i="1"/>
  <c r="GL131" i="1"/>
  <c r="GO131" i="1"/>
  <c r="GP131" i="1"/>
  <c r="GV131" i="1"/>
  <c r="HC131" i="1" s="1"/>
  <c r="GX131" i="1" s="1"/>
  <c r="I132" i="1"/>
  <c r="AC132" i="1"/>
  <c r="CQ132" i="1" s="1"/>
  <c r="P132" i="1" s="1"/>
  <c r="AE132" i="1"/>
  <c r="AD132" i="1" s="1"/>
  <c r="CR132" i="1" s="1"/>
  <c r="Q132" i="1" s="1"/>
  <c r="AF132" i="1"/>
  <c r="AG132" i="1"/>
  <c r="CU132" i="1" s="1"/>
  <c r="T132" i="1" s="1"/>
  <c r="AH132" i="1"/>
  <c r="AI132" i="1"/>
  <c r="AJ132" i="1"/>
  <c r="CS132" i="1"/>
  <c r="R132" i="1" s="1"/>
  <c r="GK132" i="1" s="1"/>
  <c r="CT132" i="1"/>
  <c r="S132" i="1" s="1"/>
  <c r="CV132" i="1"/>
  <c r="U132" i="1" s="1"/>
  <c r="CW132" i="1"/>
  <c r="V132" i="1" s="1"/>
  <c r="CX132" i="1"/>
  <c r="W132" i="1" s="1"/>
  <c r="FR132" i="1"/>
  <c r="GL132" i="1"/>
  <c r="GO132" i="1"/>
  <c r="GP132" i="1"/>
  <c r="GV132" i="1"/>
  <c r="HC132" i="1"/>
  <c r="GX132" i="1" s="1"/>
  <c r="C133" i="1"/>
  <c r="D133" i="1"/>
  <c r="AC133" i="1"/>
  <c r="AB133" i="1" s="1"/>
  <c r="AD133" i="1"/>
  <c r="CR133" i="1" s="1"/>
  <c r="Q133" i="1" s="1"/>
  <c r="AE133" i="1"/>
  <c r="AF133" i="1"/>
  <c r="AG133" i="1"/>
  <c r="AH133" i="1"/>
  <c r="CV133" i="1" s="1"/>
  <c r="U133" i="1" s="1"/>
  <c r="AI133" i="1"/>
  <c r="AJ133" i="1"/>
  <c r="CQ133" i="1"/>
  <c r="P133" i="1" s="1"/>
  <c r="CS133" i="1"/>
  <c r="R133" i="1" s="1"/>
  <c r="GK133" i="1" s="1"/>
  <c r="CT133" i="1"/>
  <c r="S133" i="1" s="1"/>
  <c r="CU133" i="1"/>
  <c r="T133" i="1" s="1"/>
  <c r="CW133" i="1"/>
  <c r="V133" i="1" s="1"/>
  <c r="CX133" i="1"/>
  <c r="W133" i="1" s="1"/>
  <c r="FR133" i="1"/>
  <c r="GL133" i="1"/>
  <c r="GO133" i="1"/>
  <c r="GP133" i="1"/>
  <c r="GV133" i="1"/>
  <c r="HC133" i="1"/>
  <c r="GX133" i="1" s="1"/>
  <c r="C134" i="1"/>
  <c r="D134" i="1"/>
  <c r="U134" i="1"/>
  <c r="AC134" i="1"/>
  <c r="AE134" i="1"/>
  <c r="AF134" i="1"/>
  <c r="AG134" i="1"/>
  <c r="AH134" i="1"/>
  <c r="AI134" i="1"/>
  <c r="CW134" i="1" s="1"/>
  <c r="V134" i="1" s="1"/>
  <c r="AJ134" i="1"/>
  <c r="CQ134" i="1"/>
  <c r="P134" i="1" s="1"/>
  <c r="CT134" i="1"/>
  <c r="S134" i="1" s="1"/>
  <c r="CU134" i="1"/>
  <c r="T134" i="1" s="1"/>
  <c r="CV134" i="1"/>
  <c r="CX134" i="1"/>
  <c r="W134" i="1" s="1"/>
  <c r="FR134" i="1"/>
  <c r="GL134" i="1"/>
  <c r="GO134" i="1"/>
  <c r="GP134" i="1"/>
  <c r="GV134" i="1"/>
  <c r="HC134" i="1" s="1"/>
  <c r="GX134" i="1" s="1"/>
  <c r="C135" i="1"/>
  <c r="D135" i="1"/>
  <c r="AC135" i="1"/>
  <c r="AE135" i="1"/>
  <c r="CS135" i="1" s="1"/>
  <c r="R135" i="1" s="1"/>
  <c r="AF135" i="1"/>
  <c r="CT135" i="1" s="1"/>
  <c r="S135" i="1" s="1"/>
  <c r="AG135" i="1"/>
  <c r="AH135" i="1"/>
  <c r="AI135" i="1"/>
  <c r="CW135" i="1" s="1"/>
  <c r="V135" i="1" s="1"/>
  <c r="AJ135" i="1"/>
  <c r="CX135" i="1" s="1"/>
  <c r="W135" i="1" s="1"/>
  <c r="CQ135" i="1"/>
  <c r="P135" i="1" s="1"/>
  <c r="CU135" i="1"/>
  <c r="T135" i="1" s="1"/>
  <c r="CV135" i="1"/>
  <c r="U135" i="1" s="1"/>
  <c r="FR135" i="1"/>
  <c r="GL135" i="1"/>
  <c r="GO135" i="1"/>
  <c r="GP135" i="1"/>
  <c r="GV135" i="1"/>
  <c r="HC135" i="1" s="1"/>
  <c r="GX135" i="1" s="1"/>
  <c r="C136" i="1"/>
  <c r="D136" i="1"/>
  <c r="AC136" i="1"/>
  <c r="CQ136" i="1" s="1"/>
  <c r="P136" i="1" s="1"/>
  <c r="AE136" i="1"/>
  <c r="AD136" i="1" s="1"/>
  <c r="AF136" i="1"/>
  <c r="CT136" i="1" s="1"/>
  <c r="S136" i="1" s="1"/>
  <c r="AG136" i="1"/>
  <c r="CU136" i="1" s="1"/>
  <c r="T136" i="1" s="1"/>
  <c r="AH136" i="1"/>
  <c r="AI136" i="1"/>
  <c r="AJ136" i="1"/>
  <c r="CX136" i="1" s="1"/>
  <c r="W136" i="1" s="1"/>
  <c r="CS136" i="1"/>
  <c r="R136" i="1" s="1"/>
  <c r="GK136" i="1" s="1"/>
  <c r="CV136" i="1"/>
  <c r="U136" i="1" s="1"/>
  <c r="CW136" i="1"/>
  <c r="V136" i="1" s="1"/>
  <c r="FR136" i="1"/>
  <c r="GL136" i="1"/>
  <c r="GO136" i="1"/>
  <c r="GP136" i="1"/>
  <c r="GV136" i="1"/>
  <c r="HC136" i="1" s="1"/>
  <c r="GX136" i="1" s="1"/>
  <c r="C137" i="1"/>
  <c r="D137" i="1"/>
  <c r="AC137" i="1"/>
  <c r="CQ137" i="1" s="1"/>
  <c r="P137" i="1" s="1"/>
  <c r="CP137" i="1" s="1"/>
  <c r="O137" i="1" s="1"/>
  <c r="AD137" i="1"/>
  <c r="CR137" i="1" s="1"/>
  <c r="Q137" i="1" s="1"/>
  <c r="AE137" i="1"/>
  <c r="AF137" i="1"/>
  <c r="AG137" i="1"/>
  <c r="CU137" i="1" s="1"/>
  <c r="T137" i="1" s="1"/>
  <c r="AH137" i="1"/>
  <c r="CV137" i="1" s="1"/>
  <c r="U137" i="1" s="1"/>
  <c r="AI137" i="1"/>
  <c r="AJ137" i="1"/>
  <c r="CS137" i="1"/>
  <c r="R137" i="1" s="1"/>
  <c r="GK137" i="1" s="1"/>
  <c r="CT137" i="1"/>
  <c r="S137" i="1" s="1"/>
  <c r="CW137" i="1"/>
  <c r="V137" i="1" s="1"/>
  <c r="CX137" i="1"/>
  <c r="W137" i="1" s="1"/>
  <c r="FR137" i="1"/>
  <c r="GL137" i="1"/>
  <c r="GO137" i="1"/>
  <c r="GP137" i="1"/>
  <c r="GV137" i="1"/>
  <c r="HC137" i="1"/>
  <c r="GX137" i="1" s="1"/>
  <c r="C138" i="1"/>
  <c r="D138" i="1"/>
  <c r="AC138" i="1"/>
  <c r="AB138" i="1" s="1"/>
  <c r="AD138" i="1"/>
  <c r="CR138" i="1" s="1"/>
  <c r="Q138" i="1" s="1"/>
  <c r="AE138" i="1"/>
  <c r="CS138" i="1" s="1"/>
  <c r="R138" i="1" s="1"/>
  <c r="GK138" i="1" s="1"/>
  <c r="AF138" i="1"/>
  <c r="AG138" i="1"/>
  <c r="AH138" i="1"/>
  <c r="CV138" i="1" s="1"/>
  <c r="U138" i="1" s="1"/>
  <c r="AI138" i="1"/>
  <c r="CW138" i="1" s="1"/>
  <c r="V138" i="1" s="1"/>
  <c r="AJ138" i="1"/>
  <c r="CQ138" i="1"/>
  <c r="P138" i="1" s="1"/>
  <c r="CP138" i="1" s="1"/>
  <c r="O138" i="1" s="1"/>
  <c r="CT138" i="1"/>
  <c r="S138" i="1" s="1"/>
  <c r="CU138" i="1"/>
  <c r="T138" i="1" s="1"/>
  <c r="CX138" i="1"/>
  <c r="W138" i="1" s="1"/>
  <c r="FR138" i="1"/>
  <c r="GL138" i="1"/>
  <c r="GO138" i="1"/>
  <c r="GP138" i="1"/>
  <c r="GV138" i="1"/>
  <c r="HC138" i="1"/>
  <c r="GX138" i="1" s="1"/>
  <c r="C139" i="1"/>
  <c r="D139" i="1"/>
  <c r="AC139" i="1"/>
  <c r="AE139" i="1"/>
  <c r="CS139" i="1" s="1"/>
  <c r="R139" i="1" s="1"/>
  <c r="GK139" i="1" s="1"/>
  <c r="AF139" i="1"/>
  <c r="CT139" i="1" s="1"/>
  <c r="S139" i="1" s="1"/>
  <c r="AG139" i="1"/>
  <c r="AH139" i="1"/>
  <c r="AI139" i="1"/>
  <c r="CW139" i="1" s="1"/>
  <c r="V139" i="1" s="1"/>
  <c r="AJ139" i="1"/>
  <c r="CX139" i="1" s="1"/>
  <c r="W139" i="1" s="1"/>
  <c r="CQ139" i="1"/>
  <c r="P139" i="1" s="1"/>
  <c r="CU139" i="1"/>
  <c r="T139" i="1" s="1"/>
  <c r="CV139" i="1"/>
  <c r="U139" i="1" s="1"/>
  <c r="FR139" i="1"/>
  <c r="GL139" i="1"/>
  <c r="GO139" i="1"/>
  <c r="GP139" i="1"/>
  <c r="GV139" i="1"/>
  <c r="HC139" i="1" s="1"/>
  <c r="GX139" i="1" s="1"/>
  <c r="C140" i="1"/>
  <c r="D140" i="1"/>
  <c r="AC140" i="1"/>
  <c r="CQ140" i="1" s="1"/>
  <c r="P140" i="1" s="1"/>
  <c r="AE140" i="1"/>
  <c r="AD140" i="1" s="1"/>
  <c r="AF140" i="1"/>
  <c r="CT140" i="1" s="1"/>
  <c r="S140" i="1" s="1"/>
  <c r="AG140" i="1"/>
  <c r="CU140" i="1" s="1"/>
  <c r="T140" i="1" s="1"/>
  <c r="AH140" i="1"/>
  <c r="AI140" i="1"/>
  <c r="AJ140" i="1"/>
  <c r="CX140" i="1" s="1"/>
  <c r="W140" i="1" s="1"/>
  <c r="CS140" i="1"/>
  <c r="R140" i="1" s="1"/>
  <c r="GK140" i="1" s="1"/>
  <c r="CV140" i="1"/>
  <c r="U140" i="1" s="1"/>
  <c r="CW140" i="1"/>
  <c r="V140" i="1" s="1"/>
  <c r="FR140" i="1"/>
  <c r="GL140" i="1"/>
  <c r="GO140" i="1"/>
  <c r="GP140" i="1"/>
  <c r="GV140" i="1"/>
  <c r="HC140" i="1" s="1"/>
  <c r="GX140" i="1" s="1"/>
  <c r="B142" i="1"/>
  <c r="B127" i="1" s="1"/>
  <c r="C142" i="1"/>
  <c r="C127" i="1" s="1"/>
  <c r="D142" i="1"/>
  <c r="D127" i="1" s="1"/>
  <c r="F142" i="1"/>
  <c r="F127" i="1" s="1"/>
  <c r="G142" i="1"/>
  <c r="G127" i="1" s="1"/>
  <c r="BX142" i="1"/>
  <c r="BX127" i="1" s="1"/>
  <c r="BY142" i="1"/>
  <c r="BY127" i="1" s="1"/>
  <c r="BZ142" i="1"/>
  <c r="BZ127" i="1" s="1"/>
  <c r="CC142" i="1"/>
  <c r="CC127" i="1" s="1"/>
  <c r="CD142" i="1"/>
  <c r="CD127" i="1" s="1"/>
  <c r="CG142" i="1"/>
  <c r="CG127" i="1" s="1"/>
  <c r="CK142" i="1"/>
  <c r="CK127" i="1" s="1"/>
  <c r="CL142" i="1"/>
  <c r="CL127" i="1" s="1"/>
  <c r="EG142" i="1"/>
  <c r="EG127" i="1" s="1"/>
  <c r="FP142" i="1"/>
  <c r="FP127" i="1" s="1"/>
  <c r="FQ142" i="1"/>
  <c r="FQ127" i="1" s="1"/>
  <c r="FR142" i="1"/>
  <c r="FR127" i="1" s="1"/>
  <c r="FU142" i="1"/>
  <c r="FU127" i="1" s="1"/>
  <c r="FV142" i="1"/>
  <c r="FV127" i="1" s="1"/>
  <c r="FY142" i="1"/>
  <c r="FY127" i="1" s="1"/>
  <c r="GC142" i="1"/>
  <c r="GC127" i="1" s="1"/>
  <c r="GD142" i="1"/>
  <c r="GD127" i="1" s="1"/>
  <c r="P146" i="1"/>
  <c r="B171" i="1"/>
  <c r="B22" i="1" s="1"/>
  <c r="C171" i="1"/>
  <c r="C22" i="1" s="1"/>
  <c r="D171" i="1"/>
  <c r="D22" i="1" s="1"/>
  <c r="F171" i="1"/>
  <c r="F22" i="1" s="1"/>
  <c r="G171" i="1"/>
  <c r="G22" i="1" s="1"/>
  <c r="BX171" i="1"/>
  <c r="BX22" i="1" s="1"/>
  <c r="BY171" i="1"/>
  <c r="BY22" i="1" s="1"/>
  <c r="BZ171" i="1"/>
  <c r="BZ22" i="1" s="1"/>
  <c r="CD171" i="1"/>
  <c r="CD22" i="1" s="1"/>
  <c r="CI171" i="1"/>
  <c r="CI22" i="1" s="1"/>
  <c r="CK171" i="1"/>
  <c r="CK22" i="1" s="1"/>
  <c r="CL171" i="1"/>
  <c r="CL22" i="1" s="1"/>
  <c r="DU171" i="1"/>
  <c r="DU22" i="1" s="1"/>
  <c r="DW171" i="1"/>
  <c r="DW22" i="1" s="1"/>
  <c r="EA171" i="1"/>
  <c r="EA22" i="1" s="1"/>
  <c r="FP171" i="1"/>
  <c r="FP22" i="1" s="1"/>
  <c r="FQ171" i="1"/>
  <c r="FQ22" i="1" s="1"/>
  <c r="FR171" i="1"/>
  <c r="FR22" i="1" s="1"/>
  <c r="FV171" i="1"/>
  <c r="FV22" i="1" s="1"/>
  <c r="FY171" i="1"/>
  <c r="FY22" i="1" s="1"/>
  <c r="FZ171" i="1"/>
  <c r="FZ22" i="1" s="1"/>
  <c r="GC171" i="1"/>
  <c r="GC22" i="1" s="1"/>
  <c r="GD171" i="1"/>
  <c r="GD22" i="1" s="1"/>
  <c r="B203" i="1"/>
  <c r="B18" i="1" s="1"/>
  <c r="C203" i="1"/>
  <c r="C18" i="1" s="1"/>
  <c r="D203" i="1"/>
  <c r="D18" i="1" s="1"/>
  <c r="F203" i="1"/>
  <c r="F18" i="1" s="1"/>
  <c r="G203" i="1"/>
  <c r="G18" i="1" s="1"/>
  <c r="J179" i="5" l="1"/>
  <c r="P179" i="5" s="1"/>
  <c r="W215" i="5"/>
  <c r="X116" i="5"/>
  <c r="J74" i="5"/>
  <c r="P74" i="5" s="1"/>
  <c r="J215" i="5"/>
  <c r="P215" i="5" s="1"/>
  <c r="W145" i="5"/>
  <c r="J29" i="5"/>
  <c r="P29" i="5" s="1"/>
  <c r="G116" i="5"/>
  <c r="O116" i="5" s="1"/>
  <c r="J107" i="5"/>
  <c r="P107" i="5" s="1"/>
  <c r="G145" i="5"/>
  <c r="O145" i="5" s="1"/>
  <c r="G29" i="5"/>
  <c r="O29" i="5" s="1"/>
  <c r="J257" i="5"/>
  <c r="P257" i="5" s="1"/>
  <c r="J293" i="5" s="1"/>
  <c r="G156" i="5"/>
  <c r="O156" i="5" s="1"/>
  <c r="G135" i="5"/>
  <c r="O135" i="5" s="1"/>
  <c r="J116" i="5"/>
  <c r="P116" i="5" s="1"/>
  <c r="G191" i="5"/>
  <c r="O191" i="5" s="1"/>
  <c r="G226" i="5"/>
  <c r="O226" i="5" s="1"/>
  <c r="W65" i="5"/>
  <c r="X135" i="5"/>
  <c r="W191" i="5"/>
  <c r="G203" i="5"/>
  <c r="O203" i="5" s="1"/>
  <c r="J96" i="5"/>
  <c r="P96" i="5" s="1"/>
  <c r="W257" i="5"/>
  <c r="J226" i="5"/>
  <c r="P226" i="5" s="1"/>
  <c r="J145" i="5"/>
  <c r="P145" i="5" s="1"/>
  <c r="W226" i="5"/>
  <c r="G51" i="5"/>
  <c r="O51" i="5" s="1"/>
  <c r="W156" i="5"/>
  <c r="X96" i="5"/>
  <c r="G257" i="5"/>
  <c r="O257" i="5" s="1"/>
  <c r="G293" i="5" s="1"/>
  <c r="J135" i="5"/>
  <c r="P135" i="5" s="1"/>
  <c r="J167" i="5"/>
  <c r="P167" i="5" s="1"/>
  <c r="G85" i="5"/>
  <c r="O85" i="5" s="1"/>
  <c r="G107" i="5"/>
  <c r="O107" i="5" s="1"/>
  <c r="G16" i="5"/>
  <c r="G96" i="5"/>
  <c r="O96" i="5" s="1"/>
  <c r="CY138" i="1"/>
  <c r="X138" i="1" s="1"/>
  <c r="CZ138" i="1"/>
  <c r="Y138" i="1" s="1"/>
  <c r="CY137" i="1"/>
  <c r="X137" i="1" s="1"/>
  <c r="CZ137" i="1"/>
  <c r="Y137" i="1" s="1"/>
  <c r="GM137" i="1" s="1"/>
  <c r="GB142" i="1"/>
  <c r="EB142" i="1"/>
  <c r="CY136" i="1"/>
  <c r="X136" i="1" s="1"/>
  <c r="DX142" i="1"/>
  <c r="CZ136" i="1"/>
  <c r="Y136" i="1" s="1"/>
  <c r="GM138" i="1"/>
  <c r="GN138" i="1"/>
  <c r="EA142" i="1"/>
  <c r="AB136" i="1"/>
  <c r="CR136" i="1"/>
  <c r="Q136" i="1" s="1"/>
  <c r="CJ142" i="1"/>
  <c r="AJ142" i="1"/>
  <c r="CZ135" i="1"/>
  <c r="Y135" i="1" s="1"/>
  <c r="CY135" i="1"/>
  <c r="X135" i="1" s="1"/>
  <c r="CY140" i="1"/>
  <c r="X140" i="1" s="1"/>
  <c r="CZ140" i="1"/>
  <c r="Y140" i="1" s="1"/>
  <c r="DZ142" i="1"/>
  <c r="CP136" i="1"/>
  <c r="O136" i="1" s="1"/>
  <c r="DU142" i="1"/>
  <c r="AH142" i="1"/>
  <c r="AI142" i="1"/>
  <c r="AE142" i="1"/>
  <c r="GK135" i="1"/>
  <c r="AB140" i="1"/>
  <c r="CR140" i="1"/>
  <c r="Q140" i="1" s="1"/>
  <c r="CP140" i="1" s="1"/>
  <c r="O140" i="1" s="1"/>
  <c r="CZ139" i="1"/>
  <c r="Y139" i="1" s="1"/>
  <c r="CY139" i="1"/>
  <c r="X139" i="1" s="1"/>
  <c r="DY142" i="1"/>
  <c r="AG142" i="1"/>
  <c r="GA142" i="1"/>
  <c r="EU142" i="1"/>
  <c r="EM142" i="1"/>
  <c r="EI142" i="1"/>
  <c r="CI142" i="1"/>
  <c r="BC142" i="1"/>
  <c r="AU142" i="1"/>
  <c r="AQ142" i="1"/>
  <c r="AD139" i="1"/>
  <c r="AB137" i="1"/>
  <c r="AD135" i="1"/>
  <c r="CP123" i="1"/>
  <c r="O123" i="1" s="1"/>
  <c r="CY114" i="1"/>
  <c r="X114" i="1" s="1"/>
  <c r="CZ114" i="1"/>
  <c r="Y114" i="1" s="1"/>
  <c r="GM114" i="1" s="1"/>
  <c r="CY108" i="1"/>
  <c r="X108" i="1" s="1"/>
  <c r="CZ108" i="1"/>
  <c r="Y108" i="1" s="1"/>
  <c r="CY102" i="1"/>
  <c r="X102" i="1" s="1"/>
  <c r="CZ102" i="1"/>
  <c r="Y102" i="1" s="1"/>
  <c r="GM102" i="1" s="1"/>
  <c r="EG171" i="1"/>
  <c r="CG171" i="1"/>
  <c r="CG22" i="1" s="1"/>
  <c r="ET142" i="1"/>
  <c r="EP142" i="1"/>
  <c r="EL142" i="1"/>
  <c r="EH142" i="1"/>
  <c r="BB142" i="1"/>
  <c r="AX142" i="1"/>
  <c r="AT142" i="1"/>
  <c r="AP142" i="1"/>
  <c r="CP133" i="1"/>
  <c r="O133" i="1" s="1"/>
  <c r="CY132" i="1"/>
  <c r="X132" i="1" s="1"/>
  <c r="CZ132" i="1"/>
  <c r="Y132" i="1" s="1"/>
  <c r="CP132" i="1"/>
  <c r="O132" i="1" s="1"/>
  <c r="AB131" i="1"/>
  <c r="CY123" i="1"/>
  <c r="X123" i="1" s="1"/>
  <c r="CZ123" i="1"/>
  <c r="Y123" i="1" s="1"/>
  <c r="CP118" i="1"/>
  <c r="O118" i="1" s="1"/>
  <c r="CP112" i="1"/>
  <c r="O112" i="1" s="1"/>
  <c r="FX171" i="1"/>
  <c r="FX22" i="1" s="1"/>
  <c r="AO142" i="1"/>
  <c r="CZ131" i="1"/>
  <c r="Y131" i="1" s="1"/>
  <c r="CY131" i="1"/>
  <c r="X131" i="1" s="1"/>
  <c r="CP130" i="1"/>
  <c r="O130" i="1" s="1"/>
  <c r="CP122" i="1"/>
  <c r="O122" i="1" s="1"/>
  <c r="CY118" i="1"/>
  <c r="X118" i="1" s="1"/>
  <c r="CZ118" i="1"/>
  <c r="Y118" i="1" s="1"/>
  <c r="CY112" i="1"/>
  <c r="X112" i="1" s="1"/>
  <c r="CZ112" i="1"/>
  <c r="Y112" i="1" s="1"/>
  <c r="CY106" i="1"/>
  <c r="X106" i="1" s="1"/>
  <c r="GN106" i="1" s="1"/>
  <c r="CZ106" i="1"/>
  <c r="Y106" i="1" s="1"/>
  <c r="GM106" i="1" s="1"/>
  <c r="GA171" i="1"/>
  <c r="GA22" i="1" s="1"/>
  <c r="FW171" i="1"/>
  <c r="FW22" i="1" s="1"/>
  <c r="CS134" i="1"/>
  <c r="R134" i="1" s="1"/>
  <c r="AD134" i="1"/>
  <c r="CR134" i="1" s="1"/>
  <c r="Q134" i="1" s="1"/>
  <c r="DV142" i="1" s="1"/>
  <c r="CY133" i="1"/>
  <c r="X133" i="1" s="1"/>
  <c r="CZ133" i="1"/>
  <c r="Y133" i="1" s="1"/>
  <c r="CZ122" i="1"/>
  <c r="Y122" i="1" s="1"/>
  <c r="GM108" i="1"/>
  <c r="GN108" i="1"/>
  <c r="AB132" i="1"/>
  <c r="CQ131" i="1"/>
  <c r="P131" i="1" s="1"/>
  <c r="AD131" i="1"/>
  <c r="CR131" i="1" s="1"/>
  <c r="Q131" i="1" s="1"/>
  <c r="CS130" i="1"/>
  <c r="R130" i="1" s="1"/>
  <c r="AB130" i="1"/>
  <c r="CS122" i="1"/>
  <c r="R122" i="1" s="1"/>
  <c r="GK122" i="1" s="1"/>
  <c r="AB122" i="1"/>
  <c r="U101" i="1"/>
  <c r="Q101" i="1"/>
  <c r="CY100" i="1"/>
  <c r="X100" i="1" s="1"/>
  <c r="CZ100" i="1"/>
  <c r="Y100" i="1" s="1"/>
  <c r="U99" i="1"/>
  <c r="DZ171" i="1" s="1"/>
  <c r="DZ22" i="1" s="1"/>
  <c r="Q99" i="1"/>
  <c r="CP99" i="1" s="1"/>
  <c r="O99" i="1" s="1"/>
  <c r="CP94" i="1"/>
  <c r="O94" i="1" s="1"/>
  <c r="CP90" i="1"/>
  <c r="O90" i="1" s="1"/>
  <c r="CY86" i="1"/>
  <c r="X86" i="1" s="1"/>
  <c r="CZ86" i="1"/>
  <c r="Y86" i="1" s="1"/>
  <c r="CY84" i="1"/>
  <c r="X84" i="1" s="1"/>
  <c r="CZ84" i="1"/>
  <c r="Y84" i="1" s="1"/>
  <c r="CY83" i="1"/>
  <c r="X83" i="1" s="1"/>
  <c r="CZ83" i="1"/>
  <c r="Y83" i="1" s="1"/>
  <c r="CZ82" i="1"/>
  <c r="Y82" i="1" s="1"/>
  <c r="CY82" i="1"/>
  <c r="X82" i="1" s="1"/>
  <c r="CP81" i="1"/>
  <c r="O81" i="1" s="1"/>
  <c r="AB123" i="1"/>
  <c r="AB118" i="1"/>
  <c r="AB114" i="1"/>
  <c r="AB112" i="1"/>
  <c r="AB108" i="1"/>
  <c r="AB106" i="1"/>
  <c r="AB102" i="1"/>
  <c r="CP101" i="1"/>
  <c r="O101" i="1" s="1"/>
  <c r="CR100" i="1"/>
  <c r="Q100" i="1" s="1"/>
  <c r="CP100" i="1" s="1"/>
  <c r="O100" i="1" s="1"/>
  <c r="AB100" i="1"/>
  <c r="CX294" i="3"/>
  <c r="CX298" i="3"/>
  <c r="CX293" i="3"/>
  <c r="CX297" i="3"/>
  <c r="CX296" i="3"/>
  <c r="CX300" i="3"/>
  <c r="CX295" i="3"/>
  <c r="CX299" i="3"/>
  <c r="CY98" i="1"/>
  <c r="X98" i="1" s="1"/>
  <c r="CZ98" i="1"/>
  <c r="Y98" i="1" s="1"/>
  <c r="CY94" i="1"/>
  <c r="X94" i="1" s="1"/>
  <c r="CZ94" i="1"/>
  <c r="Y94" i="1" s="1"/>
  <c r="CY90" i="1"/>
  <c r="X90" i="1" s="1"/>
  <c r="CZ90" i="1"/>
  <c r="Y90" i="1" s="1"/>
  <c r="AB83" i="1"/>
  <c r="CR83" i="1"/>
  <c r="Q83" i="1" s="1"/>
  <c r="CY81" i="1"/>
  <c r="X81" i="1" s="1"/>
  <c r="CZ81" i="1"/>
  <c r="Y81" i="1" s="1"/>
  <c r="CT129" i="1"/>
  <c r="S129" i="1" s="1"/>
  <c r="CT121" i="1"/>
  <c r="S121" i="1" s="1"/>
  <c r="CP121" i="1" s="1"/>
  <c r="O121" i="1" s="1"/>
  <c r="CT120" i="1"/>
  <c r="S120" i="1" s="1"/>
  <c r="CP120" i="1" s="1"/>
  <c r="O120" i="1" s="1"/>
  <c r="CT119" i="1"/>
  <c r="S119" i="1" s="1"/>
  <c r="CT117" i="1"/>
  <c r="S117" i="1" s="1"/>
  <c r="CP117" i="1" s="1"/>
  <c r="O117" i="1" s="1"/>
  <c r="CT116" i="1"/>
  <c r="S116" i="1" s="1"/>
  <c r="CT115" i="1"/>
  <c r="S115" i="1" s="1"/>
  <c r="CT113" i="1"/>
  <c r="S113" i="1" s="1"/>
  <c r="CT111" i="1"/>
  <c r="S111" i="1" s="1"/>
  <c r="CT110" i="1"/>
  <c r="S110" i="1" s="1"/>
  <c r="CT109" i="1"/>
  <c r="S109" i="1" s="1"/>
  <c r="CT107" i="1"/>
  <c r="S107" i="1" s="1"/>
  <c r="CT105" i="1"/>
  <c r="S105" i="1" s="1"/>
  <c r="CT104" i="1"/>
  <c r="S104" i="1" s="1"/>
  <c r="CT103" i="1"/>
  <c r="S103" i="1" s="1"/>
  <c r="CY101" i="1"/>
  <c r="X101" i="1" s="1"/>
  <c r="CZ101" i="1"/>
  <c r="Y101" i="1" s="1"/>
  <c r="AB101" i="1"/>
  <c r="CY99" i="1"/>
  <c r="X99" i="1" s="1"/>
  <c r="CZ99" i="1"/>
  <c r="Y99" i="1" s="1"/>
  <c r="AB99" i="1"/>
  <c r="AB98" i="1"/>
  <c r="CR98" i="1"/>
  <c r="Q98" i="1" s="1"/>
  <c r="CP98" i="1" s="1"/>
  <c r="O98" i="1" s="1"/>
  <c r="CP86" i="1"/>
  <c r="O86" i="1" s="1"/>
  <c r="GM84" i="1"/>
  <c r="GN84" i="1"/>
  <c r="CP80" i="1"/>
  <c r="O80" i="1" s="1"/>
  <c r="CX358" i="3"/>
  <c r="CX362" i="3"/>
  <c r="CX357" i="3"/>
  <c r="CX361" i="3"/>
  <c r="CX356" i="3"/>
  <c r="CX360" i="3"/>
  <c r="CX359" i="3"/>
  <c r="CX350" i="3"/>
  <c r="CX354" i="3"/>
  <c r="CX349" i="3"/>
  <c r="CX353" i="3"/>
  <c r="CX352" i="3"/>
  <c r="CX351" i="3"/>
  <c r="CX355" i="3"/>
  <c r="CX346" i="3"/>
  <c r="CX345" i="3"/>
  <c r="CX344" i="3"/>
  <c r="CX348" i="3"/>
  <c r="CX343" i="3"/>
  <c r="CX347" i="3"/>
  <c r="CX338" i="3"/>
  <c r="CX342" i="3"/>
  <c r="CX337" i="3"/>
  <c r="CX341" i="3"/>
  <c r="CX340" i="3"/>
  <c r="CX339" i="3"/>
  <c r="CX330" i="3"/>
  <c r="CX334" i="3"/>
  <c r="CX329" i="3"/>
  <c r="CX333" i="3"/>
  <c r="CX328" i="3"/>
  <c r="CX332" i="3"/>
  <c r="CX336" i="3"/>
  <c r="CX331" i="3"/>
  <c r="CX335" i="3"/>
  <c r="CX322" i="3"/>
  <c r="CX326" i="3"/>
  <c r="CX321" i="3"/>
  <c r="CX325" i="3"/>
  <c r="CX320" i="3"/>
  <c r="CX324" i="3"/>
  <c r="CX319" i="3"/>
  <c r="CX323" i="3"/>
  <c r="CX327" i="3"/>
  <c r="CX310" i="3"/>
  <c r="CX314" i="3"/>
  <c r="CX318" i="3"/>
  <c r="CX313" i="3"/>
  <c r="CX317" i="3"/>
  <c r="CX312" i="3"/>
  <c r="CX316" i="3"/>
  <c r="CX311" i="3"/>
  <c r="CX315" i="3"/>
  <c r="CX302" i="3"/>
  <c r="CX306" i="3"/>
  <c r="CX301" i="3"/>
  <c r="CX305" i="3"/>
  <c r="CX309" i="3"/>
  <c r="CX304" i="3"/>
  <c r="CX308" i="3"/>
  <c r="CX303" i="3"/>
  <c r="CX307" i="3"/>
  <c r="CP89" i="1"/>
  <c r="O89" i="1" s="1"/>
  <c r="CP83" i="1"/>
  <c r="O83" i="1" s="1"/>
  <c r="AB82" i="1"/>
  <c r="CQ82" i="1"/>
  <c r="P82" i="1" s="1"/>
  <c r="CP82" i="1" s="1"/>
  <c r="O82" i="1" s="1"/>
  <c r="AD82" i="1"/>
  <c r="CR82" i="1" s="1"/>
  <c r="Q82" i="1" s="1"/>
  <c r="CY79" i="1"/>
  <c r="X79" i="1" s="1"/>
  <c r="CZ79" i="1"/>
  <c r="Y79" i="1" s="1"/>
  <c r="GN79" i="1" s="1"/>
  <c r="AB79" i="1"/>
  <c r="CZ77" i="1"/>
  <c r="Y77" i="1" s="1"/>
  <c r="CP75" i="1"/>
  <c r="O75" i="1" s="1"/>
  <c r="CY67" i="1"/>
  <c r="X67" i="1" s="1"/>
  <c r="GM67" i="1" s="1"/>
  <c r="CZ67" i="1"/>
  <c r="Y67" i="1" s="1"/>
  <c r="GO67" i="1" s="1"/>
  <c r="CY66" i="1"/>
  <c r="X66" i="1" s="1"/>
  <c r="CZ66" i="1"/>
  <c r="Y66" i="1" s="1"/>
  <c r="CY65" i="1"/>
  <c r="X65" i="1" s="1"/>
  <c r="GM65" i="1" s="1"/>
  <c r="CZ65" i="1"/>
  <c r="Y65" i="1" s="1"/>
  <c r="GO65" i="1" s="1"/>
  <c r="AB96" i="1"/>
  <c r="I96" i="1"/>
  <c r="GX96" i="1" s="1"/>
  <c r="AB94" i="1"/>
  <c r="AB90" i="1"/>
  <c r="AB86" i="1"/>
  <c r="AB84" i="1"/>
  <c r="AB81" i="1"/>
  <c r="W80" i="1"/>
  <c r="S80" i="1"/>
  <c r="AB80" i="1"/>
  <c r="CS78" i="1"/>
  <c r="R78" i="1" s="1"/>
  <c r="CY78" i="1" s="1"/>
  <c r="X78" i="1" s="1"/>
  <c r="AD78" i="1"/>
  <c r="CR78" i="1" s="1"/>
  <c r="Q78" i="1" s="1"/>
  <c r="CY75" i="1"/>
  <c r="X75" i="1" s="1"/>
  <c r="CZ75" i="1"/>
  <c r="Y75" i="1" s="1"/>
  <c r="CP72" i="1"/>
  <c r="O72" i="1" s="1"/>
  <c r="CP69" i="1"/>
  <c r="O69" i="1" s="1"/>
  <c r="GM63" i="1"/>
  <c r="CT97" i="1"/>
  <c r="S97" i="1" s="1"/>
  <c r="CT95" i="1"/>
  <c r="S95" i="1" s="1"/>
  <c r="CT93" i="1"/>
  <c r="S93" i="1" s="1"/>
  <c r="CT92" i="1"/>
  <c r="S92" i="1" s="1"/>
  <c r="CP92" i="1" s="1"/>
  <c r="O92" i="1" s="1"/>
  <c r="CT91" i="1"/>
  <c r="S91" i="1" s="1"/>
  <c r="CT89" i="1"/>
  <c r="S89" i="1" s="1"/>
  <c r="CT88" i="1"/>
  <c r="S88" i="1" s="1"/>
  <c r="CT87" i="1"/>
  <c r="S87" i="1" s="1"/>
  <c r="CP87" i="1" s="1"/>
  <c r="O87" i="1" s="1"/>
  <c r="CT85" i="1"/>
  <c r="S85" i="1" s="1"/>
  <c r="AB78" i="1"/>
  <c r="CR77" i="1"/>
  <c r="Q77" i="1" s="1"/>
  <c r="CP77" i="1" s="1"/>
  <c r="O77" i="1" s="1"/>
  <c r="AB77" i="1"/>
  <c r="CP74" i="1"/>
  <c r="O74" i="1" s="1"/>
  <c r="CY72" i="1"/>
  <c r="X72" i="1" s="1"/>
  <c r="CZ72" i="1"/>
  <c r="Y72" i="1" s="1"/>
  <c r="CY69" i="1"/>
  <c r="X69" i="1" s="1"/>
  <c r="CZ69" i="1"/>
  <c r="Y69" i="1" s="1"/>
  <c r="CY63" i="1"/>
  <c r="X63" i="1" s="1"/>
  <c r="GO63" i="1" s="1"/>
  <c r="CZ63" i="1"/>
  <c r="Y63" i="1" s="1"/>
  <c r="CY62" i="1"/>
  <c r="X62" i="1" s="1"/>
  <c r="GM62" i="1" s="1"/>
  <c r="CZ62" i="1"/>
  <c r="Y62" i="1" s="1"/>
  <c r="CX286" i="3"/>
  <c r="CX290" i="3"/>
  <c r="CX285" i="3"/>
  <c r="CX289" i="3"/>
  <c r="CX288" i="3"/>
  <c r="CX292" i="3"/>
  <c r="CX287" i="3"/>
  <c r="CX291" i="3"/>
  <c r="CX278" i="3"/>
  <c r="CX282" i="3"/>
  <c r="CX277" i="3"/>
  <c r="CX281" i="3"/>
  <c r="CX280" i="3"/>
  <c r="CX284" i="3"/>
  <c r="CX279" i="3"/>
  <c r="CX283" i="3"/>
  <c r="CX270" i="3"/>
  <c r="CX274" i="3"/>
  <c r="CX269" i="3"/>
  <c r="CX273" i="3"/>
  <c r="CX272" i="3"/>
  <c r="CX276" i="3"/>
  <c r="CX271" i="3"/>
  <c r="CX275" i="3"/>
  <c r="CX262" i="3"/>
  <c r="CX266" i="3"/>
  <c r="CX261" i="3"/>
  <c r="CX265" i="3"/>
  <c r="CX260" i="3"/>
  <c r="CX264" i="3"/>
  <c r="CX268" i="3"/>
  <c r="CX259" i="3"/>
  <c r="CX263" i="3"/>
  <c r="CX267" i="3"/>
  <c r="CX250" i="3"/>
  <c r="CX254" i="3"/>
  <c r="CX258" i="3"/>
  <c r="CX249" i="3"/>
  <c r="CX253" i="3"/>
  <c r="CX257" i="3"/>
  <c r="CX252" i="3"/>
  <c r="CX256" i="3"/>
  <c r="CX251" i="3"/>
  <c r="CX255" i="3"/>
  <c r="GM79" i="1"/>
  <c r="CY74" i="1"/>
  <c r="X74" i="1" s="1"/>
  <c r="CZ70" i="1"/>
  <c r="Y70" i="1" s="1"/>
  <c r="CY70" i="1"/>
  <c r="X70" i="1" s="1"/>
  <c r="GM66" i="1"/>
  <c r="GO66" i="1"/>
  <c r="CP64" i="1"/>
  <c r="O64" i="1" s="1"/>
  <c r="CQ78" i="1"/>
  <c r="P78" i="1" s="1"/>
  <c r="CP78" i="1" s="1"/>
  <c r="O78" i="1" s="1"/>
  <c r="CS74" i="1"/>
  <c r="R74" i="1" s="1"/>
  <c r="GK74" i="1" s="1"/>
  <c r="AB74" i="1"/>
  <c r="CQ70" i="1"/>
  <c r="P70" i="1" s="1"/>
  <c r="AD70" i="1"/>
  <c r="CR70" i="1" s="1"/>
  <c r="Q70" i="1" s="1"/>
  <c r="U60" i="1"/>
  <c r="Q60" i="1"/>
  <c r="CR59" i="1"/>
  <c r="Q59" i="1" s="1"/>
  <c r="CP59" i="1" s="1"/>
  <c r="O59" i="1" s="1"/>
  <c r="AB59" i="1"/>
  <c r="CZ58" i="1"/>
  <c r="Y58" i="1" s="1"/>
  <c r="CR57" i="1"/>
  <c r="Q57" i="1" s="1"/>
  <c r="AB57" i="1"/>
  <c r="W56" i="1"/>
  <c r="S56" i="1"/>
  <c r="AB56" i="1"/>
  <c r="CY54" i="1"/>
  <c r="X54" i="1" s="1"/>
  <c r="CZ54" i="1"/>
  <c r="Y54" i="1" s="1"/>
  <c r="CP51" i="1"/>
  <c r="O51" i="1" s="1"/>
  <c r="CY49" i="1"/>
  <c r="X49" i="1" s="1"/>
  <c r="CZ49" i="1"/>
  <c r="Y49" i="1" s="1"/>
  <c r="CP45" i="1"/>
  <c r="O45" i="1" s="1"/>
  <c r="CY44" i="1"/>
  <c r="X44" i="1" s="1"/>
  <c r="CZ44" i="1"/>
  <c r="Y44" i="1" s="1"/>
  <c r="CP43" i="1"/>
  <c r="O43" i="1" s="1"/>
  <c r="GK35" i="1"/>
  <c r="CY35" i="1"/>
  <c r="X35" i="1" s="1"/>
  <c r="AB75" i="1"/>
  <c r="AB72" i="1"/>
  <c r="AB69" i="1"/>
  <c r="AB67" i="1"/>
  <c r="CX166" i="3"/>
  <c r="CX165" i="3"/>
  <c r="CX164" i="3"/>
  <c r="AB66" i="1"/>
  <c r="CX162" i="3"/>
  <c r="CX161" i="3"/>
  <c r="CX163" i="3"/>
  <c r="AB65" i="1"/>
  <c r="AB63" i="1"/>
  <c r="CX150" i="3"/>
  <c r="CX154" i="3"/>
  <c r="CX158" i="3"/>
  <c r="CX153" i="3"/>
  <c r="CX157" i="3"/>
  <c r="CX152" i="3"/>
  <c r="CX156" i="3"/>
  <c r="CX160" i="3"/>
  <c r="CX151" i="3"/>
  <c r="CX155" i="3"/>
  <c r="CX159" i="3"/>
  <c r="AB62" i="1"/>
  <c r="CX142" i="3"/>
  <c r="CX146" i="3"/>
  <c r="CX141" i="3"/>
  <c r="CX145" i="3"/>
  <c r="CX149" i="3"/>
  <c r="CX140" i="3"/>
  <c r="CX144" i="3"/>
  <c r="CX148" i="3"/>
  <c r="CX139" i="3"/>
  <c r="CX143" i="3"/>
  <c r="CX147" i="3"/>
  <c r="S61" i="1"/>
  <c r="CP61" i="1" s="1"/>
  <c r="O61" i="1" s="1"/>
  <c r="AB61" i="1"/>
  <c r="T56" i="1"/>
  <c r="CP53" i="1"/>
  <c r="O53" i="1" s="1"/>
  <c r="CY52" i="1"/>
  <c r="X52" i="1" s="1"/>
  <c r="CZ52" i="1"/>
  <c r="Y52" i="1" s="1"/>
  <c r="CY50" i="1"/>
  <c r="X50" i="1" s="1"/>
  <c r="GM50" i="1" s="1"/>
  <c r="CZ50" i="1"/>
  <c r="Y50" i="1" s="1"/>
  <c r="CP47" i="1"/>
  <c r="O47" i="1" s="1"/>
  <c r="CY46" i="1"/>
  <c r="X46" i="1" s="1"/>
  <c r="CZ46" i="1"/>
  <c r="Y46" i="1" s="1"/>
  <c r="AB44" i="1"/>
  <c r="CR44" i="1"/>
  <c r="Q44" i="1" s="1"/>
  <c r="GM41" i="1"/>
  <c r="GN41" i="1"/>
  <c r="CT76" i="1"/>
  <c r="S76" i="1" s="1"/>
  <c r="CP76" i="1" s="1"/>
  <c r="O76" i="1" s="1"/>
  <c r="CT73" i="1"/>
  <c r="S73" i="1" s="1"/>
  <c r="CT71" i="1"/>
  <c r="S71" i="1" s="1"/>
  <c r="CT68" i="1"/>
  <c r="S68" i="1" s="1"/>
  <c r="CP68" i="1" s="1"/>
  <c r="O68" i="1" s="1"/>
  <c r="CT64" i="1"/>
  <c r="S64" i="1" s="1"/>
  <c r="W60" i="1"/>
  <c r="S60" i="1"/>
  <c r="AB60" i="1"/>
  <c r="CR58" i="1"/>
  <c r="Q58" i="1" s="1"/>
  <c r="CP58" i="1" s="1"/>
  <c r="O58" i="1" s="1"/>
  <c r="AB58" i="1"/>
  <c r="U56" i="1"/>
  <c r="Q56" i="1"/>
  <c r="CP56" i="1" s="1"/>
  <c r="O56" i="1" s="1"/>
  <c r="CP55" i="1"/>
  <c r="O55" i="1" s="1"/>
  <c r="CP54" i="1"/>
  <c r="O54" i="1" s="1"/>
  <c r="AB52" i="1"/>
  <c r="CR52" i="1"/>
  <c r="Q52" i="1" s="1"/>
  <c r="CP52" i="1" s="1"/>
  <c r="O52" i="1" s="1"/>
  <c r="CY51" i="1"/>
  <c r="X51" i="1" s="1"/>
  <c r="CZ51" i="1"/>
  <c r="Y51" i="1" s="1"/>
  <c r="CP49" i="1"/>
  <c r="O49" i="1" s="1"/>
  <c r="CY48" i="1"/>
  <c r="X48" i="1" s="1"/>
  <c r="CZ48" i="1"/>
  <c r="Y48" i="1" s="1"/>
  <c r="AB46" i="1"/>
  <c r="CR46" i="1"/>
  <c r="Q46" i="1" s="1"/>
  <c r="CP46" i="1" s="1"/>
  <c r="O46" i="1" s="1"/>
  <c r="CY45" i="1"/>
  <c r="X45" i="1" s="1"/>
  <c r="CZ45" i="1"/>
  <c r="Y45" i="1" s="1"/>
  <c r="GO36" i="1"/>
  <c r="CY55" i="1"/>
  <c r="X55" i="1" s="1"/>
  <c r="CZ55" i="1"/>
  <c r="Y55" i="1" s="1"/>
  <c r="CY53" i="1"/>
  <c r="X53" i="1" s="1"/>
  <c r="CZ53" i="1"/>
  <c r="Y53" i="1" s="1"/>
  <c r="GO50" i="1"/>
  <c r="AB48" i="1"/>
  <c r="CR48" i="1"/>
  <c r="Q48" i="1" s="1"/>
  <c r="CP48" i="1" s="1"/>
  <c r="O48" i="1" s="1"/>
  <c r="CY47" i="1"/>
  <c r="X47" i="1" s="1"/>
  <c r="CZ47" i="1"/>
  <c r="Y47" i="1" s="1"/>
  <c r="CP44" i="1"/>
  <c r="O44" i="1" s="1"/>
  <c r="AB42" i="1"/>
  <c r="AB41" i="1"/>
  <c r="CX46" i="3"/>
  <c r="CX50" i="3"/>
  <c r="CX54" i="3"/>
  <c r="CX58" i="3"/>
  <c r="CX62" i="3"/>
  <c r="CX45" i="3"/>
  <c r="CX49" i="3"/>
  <c r="CX53" i="3"/>
  <c r="CX57" i="3"/>
  <c r="CX61" i="3"/>
  <c r="CX65" i="3"/>
  <c r="CX48" i="3"/>
  <c r="CX52" i="3"/>
  <c r="CX56" i="3"/>
  <c r="CX60" i="3"/>
  <c r="CX64" i="3"/>
  <c r="CX47" i="3"/>
  <c r="CX51" i="3"/>
  <c r="CX55" i="3"/>
  <c r="CX59" i="3"/>
  <c r="CX63" i="3"/>
  <c r="GX39" i="1"/>
  <c r="GB171" i="1" s="1"/>
  <c r="GB22" i="1" s="1"/>
  <c r="T37" i="1"/>
  <c r="DY171" i="1" s="1"/>
  <c r="DY22" i="1" s="1"/>
  <c r="CY34" i="1"/>
  <c r="X34" i="1" s="1"/>
  <c r="GN32" i="1"/>
  <c r="GM30" i="1"/>
  <c r="GN30" i="1"/>
  <c r="CY29" i="1"/>
  <c r="X29" i="1" s="1"/>
  <c r="CZ29" i="1"/>
  <c r="Y29" i="1" s="1"/>
  <c r="CP26" i="1"/>
  <c r="O26" i="1" s="1"/>
  <c r="CX130" i="3"/>
  <c r="CX134" i="3"/>
  <c r="CX138" i="3"/>
  <c r="CX129" i="3"/>
  <c r="CX133" i="3"/>
  <c r="CX137" i="3"/>
  <c r="CX128" i="3"/>
  <c r="CX132" i="3"/>
  <c r="CX136" i="3"/>
  <c r="CX131" i="3"/>
  <c r="CX135" i="3"/>
  <c r="CX118" i="3"/>
  <c r="CX122" i="3"/>
  <c r="CX126" i="3"/>
  <c r="CX117" i="3"/>
  <c r="CX121" i="3"/>
  <c r="CX125" i="3"/>
  <c r="CX120" i="3"/>
  <c r="CX124" i="3"/>
  <c r="CX119" i="3"/>
  <c r="CX123" i="3"/>
  <c r="CX127" i="3"/>
  <c r="AB55" i="1"/>
  <c r="CX106" i="3"/>
  <c r="CX110" i="3"/>
  <c r="CX114" i="3"/>
  <c r="CX109" i="3"/>
  <c r="CX113" i="3"/>
  <c r="CX108" i="3"/>
  <c r="CX112" i="3"/>
  <c r="CX116" i="3"/>
  <c r="CX107" i="3"/>
  <c r="CX111" i="3"/>
  <c r="CX115" i="3"/>
  <c r="CX98" i="3"/>
  <c r="CX102" i="3"/>
  <c r="CX97" i="3"/>
  <c r="CX101" i="3"/>
  <c r="CX105" i="3"/>
  <c r="CX96" i="3"/>
  <c r="CX100" i="3"/>
  <c r="CX104" i="3"/>
  <c r="CX95" i="3"/>
  <c r="CX99" i="3"/>
  <c r="CX103" i="3"/>
  <c r="CX94" i="3"/>
  <c r="CX93" i="3"/>
  <c r="CX92" i="3"/>
  <c r="CX91" i="3"/>
  <c r="CX90" i="3"/>
  <c r="CX89" i="3"/>
  <c r="CX88" i="3"/>
  <c r="CX87" i="3"/>
  <c r="W37" i="1"/>
  <c r="EB171" i="1" s="1"/>
  <c r="EB22" i="1" s="1"/>
  <c r="S37" i="1"/>
  <c r="AB37" i="1"/>
  <c r="CY26" i="1"/>
  <c r="X26" i="1" s="1"/>
  <c r="CZ26" i="1"/>
  <c r="Y26" i="1" s="1"/>
  <c r="CP24" i="1"/>
  <c r="O24" i="1" s="1"/>
  <c r="I42" i="1"/>
  <c r="V42" i="1" s="1"/>
  <c r="CX66" i="3"/>
  <c r="CX70" i="3"/>
  <c r="CX74" i="3"/>
  <c r="CX78" i="3"/>
  <c r="CX82" i="3"/>
  <c r="CX86" i="3"/>
  <c r="CX69" i="3"/>
  <c r="CX73" i="3"/>
  <c r="CX77" i="3"/>
  <c r="CX81" i="3"/>
  <c r="CX85" i="3"/>
  <c r="CX68" i="3"/>
  <c r="CX72" i="3"/>
  <c r="CX76" i="3"/>
  <c r="CX80" i="3"/>
  <c r="CX84" i="3"/>
  <c r="CX67" i="3"/>
  <c r="CX71" i="3"/>
  <c r="CX75" i="3"/>
  <c r="CX79" i="3"/>
  <c r="CX83" i="3"/>
  <c r="GX40" i="1"/>
  <c r="W40" i="1"/>
  <c r="S40" i="1"/>
  <c r="AB40" i="1"/>
  <c r="CY39" i="1"/>
  <c r="X39" i="1" s="1"/>
  <c r="GO39" i="1" s="1"/>
  <c r="W38" i="1"/>
  <c r="S38" i="1"/>
  <c r="AB38" i="1"/>
  <c r="CY36" i="1"/>
  <c r="X36" i="1" s="1"/>
  <c r="GM36" i="1" s="1"/>
  <c r="CZ35" i="1"/>
  <c r="Y35" i="1" s="1"/>
  <c r="AB35" i="1"/>
  <c r="CP40" i="1"/>
  <c r="O40" i="1" s="1"/>
  <c r="AB39" i="1"/>
  <c r="AB36" i="1"/>
  <c r="GO35" i="1"/>
  <c r="GM35" i="1"/>
  <c r="CS34" i="1"/>
  <c r="R34" i="1" s="1"/>
  <c r="AD34" i="1"/>
  <c r="CR34" i="1" s="1"/>
  <c r="Q34" i="1" s="1"/>
  <c r="GM29" i="1"/>
  <c r="GN29" i="1"/>
  <c r="CQ34" i="1"/>
  <c r="P34" i="1" s="1"/>
  <c r="CS28" i="1"/>
  <c r="R28" i="1" s="1"/>
  <c r="AB28" i="1"/>
  <c r="AB29" i="1"/>
  <c r="AB26" i="1"/>
  <c r="CT27" i="1"/>
  <c r="S27" i="1" s="1"/>
  <c r="CT25" i="1"/>
  <c r="S25" i="1" s="1"/>
  <c r="CT24" i="1"/>
  <c r="S24" i="1" s="1"/>
  <c r="CX6" i="3"/>
  <c r="CX5" i="3"/>
  <c r="CX8" i="3"/>
  <c r="CX7" i="3"/>
  <c r="CX2" i="3"/>
  <c r="CX1" i="3"/>
  <c r="CX4" i="3"/>
  <c r="CX3" i="3"/>
  <c r="G14" i="5" l="1"/>
  <c r="G13" i="5"/>
  <c r="G12" i="5"/>
  <c r="J295" i="5"/>
  <c r="G295" i="5"/>
  <c r="GM77" i="1"/>
  <c r="GO77" i="1"/>
  <c r="GM100" i="1"/>
  <c r="GN100" i="1"/>
  <c r="GM99" i="1"/>
  <c r="GN99" i="1"/>
  <c r="GN46" i="1"/>
  <c r="GM46" i="1"/>
  <c r="GN48" i="1"/>
  <c r="GM48" i="1"/>
  <c r="GM58" i="1"/>
  <c r="GO58" i="1"/>
  <c r="AI171" i="1"/>
  <c r="AI22" i="1" s="1"/>
  <c r="GO52" i="1"/>
  <c r="GM52" i="1"/>
  <c r="GM98" i="1"/>
  <c r="GN98" i="1"/>
  <c r="GM59" i="1"/>
  <c r="GO59" i="1"/>
  <c r="GN140" i="1"/>
  <c r="GM140" i="1"/>
  <c r="CY27" i="1"/>
  <c r="X27" i="1" s="1"/>
  <c r="CZ27" i="1"/>
  <c r="Y27" i="1" s="1"/>
  <c r="GM26" i="1"/>
  <c r="GN26" i="1"/>
  <c r="GM49" i="1"/>
  <c r="GN49" i="1"/>
  <c r="CY60" i="1"/>
  <c r="X60" i="1" s="1"/>
  <c r="CZ60" i="1"/>
  <c r="Y60" i="1" s="1"/>
  <c r="CY71" i="1"/>
  <c r="X71" i="1" s="1"/>
  <c r="CZ71" i="1"/>
  <c r="Y71" i="1" s="1"/>
  <c r="GM39" i="1"/>
  <c r="P42" i="1"/>
  <c r="CP70" i="1"/>
  <c r="O70" i="1" s="1"/>
  <c r="CY88" i="1"/>
  <c r="X88" i="1" s="1"/>
  <c r="CZ88" i="1"/>
  <c r="Y88" i="1" s="1"/>
  <c r="CY93" i="1"/>
  <c r="X93" i="1" s="1"/>
  <c r="CZ93" i="1"/>
  <c r="Y93" i="1" s="1"/>
  <c r="GO62" i="1"/>
  <c r="V96" i="1"/>
  <c r="CY107" i="1"/>
  <c r="X107" i="1" s="1"/>
  <c r="CZ107" i="1"/>
  <c r="Y107" i="1" s="1"/>
  <c r="CY113" i="1"/>
  <c r="X113" i="1" s="1"/>
  <c r="CZ113" i="1"/>
  <c r="Y113" i="1" s="1"/>
  <c r="CY119" i="1"/>
  <c r="X119" i="1" s="1"/>
  <c r="CZ119" i="1"/>
  <c r="Y119" i="1" s="1"/>
  <c r="R96" i="1"/>
  <c r="GK96" i="1" s="1"/>
  <c r="GM101" i="1"/>
  <c r="GN101" i="1"/>
  <c r="GM81" i="1"/>
  <c r="GN81" i="1"/>
  <c r="GM94" i="1"/>
  <c r="GN94" i="1"/>
  <c r="GK130" i="1"/>
  <c r="DW142" i="1"/>
  <c r="GN102" i="1"/>
  <c r="GN114" i="1"/>
  <c r="CZ130" i="1"/>
  <c r="Y130" i="1" s="1"/>
  <c r="DV127" i="1"/>
  <c r="DI142" i="1"/>
  <c r="GM130" i="1"/>
  <c r="DT142" i="1"/>
  <c r="GM112" i="1"/>
  <c r="GN112" i="1"/>
  <c r="GM132" i="1"/>
  <c r="GN132" i="1"/>
  <c r="CP134" i="1"/>
  <c r="O134" i="1" s="1"/>
  <c r="BB127" i="1"/>
  <c r="F155" i="1"/>
  <c r="BB171" i="1"/>
  <c r="ET127" i="1"/>
  <c r="P155" i="1"/>
  <c r="ET171" i="1"/>
  <c r="BC127" i="1"/>
  <c r="BC171" i="1"/>
  <c r="F158" i="1"/>
  <c r="EU127" i="1"/>
  <c r="P158" i="1"/>
  <c r="EU171" i="1"/>
  <c r="DU127" i="1"/>
  <c r="DH142" i="1"/>
  <c r="FX142" i="1"/>
  <c r="FZ142" i="1"/>
  <c r="FW142" i="1"/>
  <c r="AJ127" i="1"/>
  <c r="W142" i="1"/>
  <c r="EA127" i="1"/>
  <c r="DN142" i="1"/>
  <c r="GK28" i="1"/>
  <c r="CZ38" i="1"/>
  <c r="Y38" i="1" s="1"/>
  <c r="CY38" i="1"/>
  <c r="X38" i="1" s="1"/>
  <c r="CP34" i="1"/>
  <c r="O34" i="1" s="1"/>
  <c r="S42" i="1"/>
  <c r="GM54" i="1"/>
  <c r="GO54" i="1"/>
  <c r="CY73" i="1"/>
  <c r="X73" i="1" s="1"/>
  <c r="CZ73" i="1"/>
  <c r="Y73" i="1" s="1"/>
  <c r="GM47" i="1"/>
  <c r="GN47" i="1"/>
  <c r="CP60" i="1"/>
  <c r="O60" i="1" s="1"/>
  <c r="GM45" i="1"/>
  <c r="GN45" i="1"/>
  <c r="GM51" i="1"/>
  <c r="GO51" i="1"/>
  <c r="DV171" i="1"/>
  <c r="DV22" i="1" s="1"/>
  <c r="CP73" i="1"/>
  <c r="O73" i="1" s="1"/>
  <c r="AB70" i="1"/>
  <c r="CY89" i="1"/>
  <c r="X89" i="1" s="1"/>
  <c r="GO89" i="1" s="1"/>
  <c r="CZ89" i="1"/>
  <c r="Y89" i="1" s="1"/>
  <c r="CY95" i="1"/>
  <c r="X95" i="1" s="1"/>
  <c r="CZ95" i="1"/>
  <c r="Y95" i="1" s="1"/>
  <c r="GM69" i="1"/>
  <c r="GO69" i="1"/>
  <c r="CZ80" i="1"/>
  <c r="Y80" i="1" s="1"/>
  <c r="CY80" i="1"/>
  <c r="X80" i="1" s="1"/>
  <c r="GN80" i="1" s="1"/>
  <c r="GM75" i="1"/>
  <c r="GO75" i="1"/>
  <c r="CY103" i="1"/>
  <c r="X103" i="1" s="1"/>
  <c r="CZ103" i="1"/>
  <c r="Y103" i="1" s="1"/>
  <c r="CY109" i="1"/>
  <c r="X109" i="1" s="1"/>
  <c r="CZ109" i="1"/>
  <c r="Y109" i="1" s="1"/>
  <c r="CY115" i="1"/>
  <c r="X115" i="1" s="1"/>
  <c r="CZ115" i="1"/>
  <c r="Y115" i="1" s="1"/>
  <c r="CY120" i="1"/>
  <c r="X120" i="1" s="1"/>
  <c r="GN120" i="1" s="1"/>
  <c r="CZ120" i="1"/>
  <c r="Y120" i="1" s="1"/>
  <c r="CP95" i="1"/>
  <c r="O95" i="1" s="1"/>
  <c r="W96" i="1"/>
  <c r="S96" i="1"/>
  <c r="CY130" i="1"/>
  <c r="X130" i="1" s="1"/>
  <c r="GK134" i="1"/>
  <c r="CZ134" i="1"/>
  <c r="Y134" i="1" s="1"/>
  <c r="CP115" i="1"/>
  <c r="O115" i="1" s="1"/>
  <c r="AP127" i="1"/>
  <c r="F151" i="1"/>
  <c r="AP171" i="1"/>
  <c r="EH127" i="1"/>
  <c r="P151" i="1"/>
  <c r="EH171" i="1"/>
  <c r="GM123" i="1"/>
  <c r="GO123" i="1"/>
  <c r="CR139" i="1"/>
  <c r="Q139" i="1" s="1"/>
  <c r="CP139" i="1" s="1"/>
  <c r="O139" i="1" s="1"/>
  <c r="AB139" i="1"/>
  <c r="CI127" i="1"/>
  <c r="AZ142" i="1"/>
  <c r="GA127" i="1"/>
  <c r="ER142" i="1"/>
  <c r="AE127" i="1"/>
  <c r="R142" i="1"/>
  <c r="GN136" i="1"/>
  <c r="GM136" i="1"/>
  <c r="CJ127" i="1"/>
  <c r="BA142" i="1"/>
  <c r="GN137" i="1"/>
  <c r="EB127" i="1"/>
  <c r="DO142" i="1"/>
  <c r="CY25" i="1"/>
  <c r="X25" i="1" s="1"/>
  <c r="CZ25" i="1"/>
  <c r="Y25" i="1" s="1"/>
  <c r="DX171" i="1"/>
  <c r="DX22" i="1" s="1"/>
  <c r="CZ40" i="1"/>
  <c r="Y40" i="1" s="1"/>
  <c r="GN40" i="1" s="1"/>
  <c r="CY40" i="1"/>
  <c r="X40" i="1" s="1"/>
  <c r="GM40" i="1" s="1"/>
  <c r="T42" i="1"/>
  <c r="R42" i="1"/>
  <c r="GK42" i="1" s="1"/>
  <c r="GX42" i="1"/>
  <c r="CP27" i="1"/>
  <c r="O27" i="1" s="1"/>
  <c r="Q42" i="1"/>
  <c r="AD171" i="1" s="1"/>
  <c r="AD22" i="1" s="1"/>
  <c r="CZ37" i="1"/>
  <c r="Y37" i="1" s="1"/>
  <c r="CY37" i="1"/>
  <c r="X37" i="1" s="1"/>
  <c r="CY24" i="1"/>
  <c r="X24" i="1" s="1"/>
  <c r="GN24" i="1" s="1"/>
  <c r="CZ24" i="1"/>
  <c r="Y24" i="1" s="1"/>
  <c r="AF171" i="1"/>
  <c r="AF22" i="1" s="1"/>
  <c r="CP25" i="1"/>
  <c r="O25" i="1" s="1"/>
  <c r="GK34" i="1"/>
  <c r="CZ34" i="1"/>
  <c r="Y34" i="1" s="1"/>
  <c r="CP38" i="1"/>
  <c r="O38" i="1" s="1"/>
  <c r="CZ28" i="1"/>
  <c r="Y28" i="1" s="1"/>
  <c r="CJ171" i="1"/>
  <c r="CJ22" i="1" s="1"/>
  <c r="U42" i="1"/>
  <c r="AB34" i="1"/>
  <c r="W42" i="1"/>
  <c r="AJ171" i="1" s="1"/>
  <c r="AJ22" i="1" s="1"/>
  <c r="GM55" i="1"/>
  <c r="GO55" i="1"/>
  <c r="CY64" i="1"/>
  <c r="X64" i="1" s="1"/>
  <c r="GO64" i="1" s="1"/>
  <c r="CZ64" i="1"/>
  <c r="Y64" i="1" s="1"/>
  <c r="CY76" i="1"/>
  <c r="X76" i="1" s="1"/>
  <c r="GO76" i="1" s="1"/>
  <c r="CZ76" i="1"/>
  <c r="Y76" i="1" s="1"/>
  <c r="GM43" i="1"/>
  <c r="GN43" i="1"/>
  <c r="CY56" i="1"/>
  <c r="X56" i="1" s="1"/>
  <c r="GM56" i="1" s="1"/>
  <c r="CZ56" i="1"/>
  <c r="Y56" i="1" s="1"/>
  <c r="CZ74" i="1"/>
  <c r="Y74" i="1" s="1"/>
  <c r="GO74" i="1" s="1"/>
  <c r="CY85" i="1"/>
  <c r="X85" i="1" s="1"/>
  <c r="CZ85" i="1"/>
  <c r="Y85" i="1" s="1"/>
  <c r="CY91" i="1"/>
  <c r="X91" i="1" s="1"/>
  <c r="CZ91" i="1"/>
  <c r="Y91" i="1" s="1"/>
  <c r="CY97" i="1"/>
  <c r="X97" i="1" s="1"/>
  <c r="CZ97" i="1"/>
  <c r="Y97" i="1" s="1"/>
  <c r="CP71" i="1"/>
  <c r="O71" i="1" s="1"/>
  <c r="CP57" i="1"/>
  <c r="O57" i="1" s="1"/>
  <c r="GN83" i="1"/>
  <c r="GM83" i="1"/>
  <c r="CP93" i="1"/>
  <c r="O93" i="1" s="1"/>
  <c r="GM86" i="1"/>
  <c r="GN86" i="1"/>
  <c r="CY104" i="1"/>
  <c r="X104" i="1" s="1"/>
  <c r="CZ104" i="1"/>
  <c r="Y104" i="1" s="1"/>
  <c r="CY110" i="1"/>
  <c r="X110" i="1" s="1"/>
  <c r="CZ110" i="1"/>
  <c r="Y110" i="1" s="1"/>
  <c r="CY116" i="1"/>
  <c r="X116" i="1" s="1"/>
  <c r="CZ116" i="1"/>
  <c r="Y116" i="1" s="1"/>
  <c r="CY121" i="1"/>
  <c r="X121" i="1" s="1"/>
  <c r="GM121" i="1" s="1"/>
  <c r="CZ121" i="1"/>
  <c r="Y121" i="1" s="1"/>
  <c r="CP91" i="1"/>
  <c r="O91" i="1" s="1"/>
  <c r="Q96" i="1"/>
  <c r="CP97" i="1"/>
  <c r="O97" i="1" s="1"/>
  <c r="CP131" i="1"/>
  <c r="O131" i="1" s="1"/>
  <c r="AC142" i="1"/>
  <c r="CP104" i="1"/>
  <c r="O104" i="1" s="1"/>
  <c r="CP110" i="1"/>
  <c r="O110" i="1" s="1"/>
  <c r="CP116" i="1"/>
  <c r="O116" i="1" s="1"/>
  <c r="CY122" i="1"/>
  <c r="X122" i="1" s="1"/>
  <c r="GO122" i="1" s="1"/>
  <c r="CY134" i="1"/>
  <c r="X134" i="1" s="1"/>
  <c r="CP103" i="1"/>
  <c r="O103" i="1" s="1"/>
  <c r="CP109" i="1"/>
  <c r="O109" i="1" s="1"/>
  <c r="AT127" i="1"/>
  <c r="F160" i="1"/>
  <c r="EL127" i="1"/>
  <c r="P160" i="1"/>
  <c r="EG22" i="1"/>
  <c r="EG203" i="1"/>
  <c r="P175" i="1"/>
  <c r="AB134" i="1"/>
  <c r="AQ127" i="1"/>
  <c r="AQ171" i="1"/>
  <c r="F152" i="1"/>
  <c r="EI127" i="1"/>
  <c r="P152" i="1"/>
  <c r="EI171" i="1"/>
  <c r="AG127" i="1"/>
  <c r="T142" i="1"/>
  <c r="AI127" i="1"/>
  <c r="V142" i="1"/>
  <c r="DZ127" i="1"/>
  <c r="DM142" i="1"/>
  <c r="GB127" i="1"/>
  <c r="ES142" i="1"/>
  <c r="CY28" i="1"/>
  <c r="X28" i="1" s="1"/>
  <c r="GM24" i="1"/>
  <c r="GN44" i="1"/>
  <c r="GM44" i="1"/>
  <c r="CY68" i="1"/>
  <c r="X68" i="1" s="1"/>
  <c r="GO68" i="1" s="1"/>
  <c r="CZ68" i="1"/>
  <c r="Y68" i="1" s="1"/>
  <c r="CP37" i="1"/>
  <c r="O37" i="1" s="1"/>
  <c r="GM53" i="1"/>
  <c r="GO53" i="1"/>
  <c r="CZ61" i="1"/>
  <c r="Y61" i="1" s="1"/>
  <c r="CY61" i="1"/>
  <c r="X61" i="1" s="1"/>
  <c r="GM61" i="1" s="1"/>
  <c r="CY87" i="1"/>
  <c r="X87" i="1" s="1"/>
  <c r="GN87" i="1" s="1"/>
  <c r="CZ87" i="1"/>
  <c r="Y87" i="1" s="1"/>
  <c r="CY92" i="1"/>
  <c r="X92" i="1" s="1"/>
  <c r="GN92" i="1" s="1"/>
  <c r="CZ92" i="1"/>
  <c r="Y92" i="1" s="1"/>
  <c r="GM72" i="1"/>
  <c r="GO72" i="1"/>
  <c r="GK78" i="1"/>
  <c r="CZ78" i="1"/>
  <c r="Y78" i="1" s="1"/>
  <c r="GN78" i="1" s="1"/>
  <c r="GM82" i="1"/>
  <c r="GN82" i="1"/>
  <c r="CP88" i="1"/>
  <c r="O88" i="1" s="1"/>
  <c r="T96" i="1"/>
  <c r="GM80" i="1"/>
  <c r="P96" i="1"/>
  <c r="CP96" i="1" s="1"/>
  <c r="O96" i="1" s="1"/>
  <c r="CY105" i="1"/>
  <c r="X105" i="1" s="1"/>
  <c r="CZ105" i="1"/>
  <c r="Y105" i="1" s="1"/>
  <c r="CY111" i="1"/>
  <c r="X111" i="1" s="1"/>
  <c r="CZ111" i="1"/>
  <c r="Y111" i="1" s="1"/>
  <c r="CY117" i="1"/>
  <c r="X117" i="1" s="1"/>
  <c r="GN117" i="1" s="1"/>
  <c r="CZ117" i="1"/>
  <c r="Y117" i="1" s="1"/>
  <c r="CY129" i="1"/>
  <c r="X129" i="1" s="1"/>
  <c r="AK142" i="1" s="1"/>
  <c r="CZ129" i="1"/>
  <c r="Y129" i="1" s="1"/>
  <c r="AL142" i="1" s="1"/>
  <c r="AF142" i="1"/>
  <c r="U96" i="1"/>
  <c r="CP85" i="1"/>
  <c r="O85" i="1" s="1"/>
  <c r="GM90" i="1"/>
  <c r="GO90" i="1"/>
  <c r="CP107" i="1"/>
  <c r="O107" i="1" s="1"/>
  <c r="CP113" i="1"/>
  <c r="O113" i="1" s="1"/>
  <c r="CP119" i="1"/>
  <c r="O119" i="1" s="1"/>
  <c r="CP129" i="1"/>
  <c r="O129" i="1" s="1"/>
  <c r="GM122" i="1"/>
  <c r="AO127" i="1"/>
  <c r="AO171" i="1"/>
  <c r="F146" i="1"/>
  <c r="CP105" i="1"/>
  <c r="O105" i="1" s="1"/>
  <c r="CP111" i="1"/>
  <c r="O111" i="1" s="1"/>
  <c r="GM118" i="1"/>
  <c r="GN118" i="1"/>
  <c r="GM133" i="1"/>
  <c r="GN133" i="1"/>
  <c r="AX127" i="1"/>
  <c r="F149" i="1"/>
  <c r="AX171" i="1"/>
  <c r="EP127" i="1"/>
  <c r="P149" i="1"/>
  <c r="EP171" i="1"/>
  <c r="CR135" i="1"/>
  <c r="Q135" i="1" s="1"/>
  <c r="CP135" i="1" s="1"/>
  <c r="O135" i="1" s="1"/>
  <c r="AB135" i="1"/>
  <c r="AU127" i="1"/>
  <c r="AU171" i="1"/>
  <c r="F161" i="1"/>
  <c r="EM127" i="1"/>
  <c r="EM171" i="1"/>
  <c r="P161" i="1"/>
  <c r="DY127" i="1"/>
  <c r="DL142" i="1"/>
  <c r="AH127" i="1"/>
  <c r="U142" i="1"/>
  <c r="DX127" i="1"/>
  <c r="DK142" i="1"/>
  <c r="GN105" i="1" l="1"/>
  <c r="GM105" i="1"/>
  <c r="GN113" i="1"/>
  <c r="GM113" i="1"/>
  <c r="GM28" i="1"/>
  <c r="GN28" i="1"/>
  <c r="AC127" i="1"/>
  <c r="P142" i="1"/>
  <c r="CF142" i="1"/>
  <c r="CH142" i="1"/>
  <c r="CE142" i="1"/>
  <c r="GO91" i="1"/>
  <c r="GM91" i="1"/>
  <c r="U127" i="1"/>
  <c r="F164" i="1"/>
  <c r="AU22" i="1"/>
  <c r="AU203" i="1"/>
  <c r="F190" i="1"/>
  <c r="EP22" i="1"/>
  <c r="P178" i="1"/>
  <c r="EP203" i="1"/>
  <c r="GN107" i="1"/>
  <c r="GM107" i="1"/>
  <c r="ES127" i="1"/>
  <c r="P162" i="1"/>
  <c r="ES171" i="1"/>
  <c r="V127" i="1"/>
  <c r="F165" i="1"/>
  <c r="V171" i="1"/>
  <c r="EI22" i="1"/>
  <c r="P181" i="1"/>
  <c r="EI203" i="1"/>
  <c r="AQ22" i="1"/>
  <c r="F181" i="1"/>
  <c r="AQ203" i="1"/>
  <c r="EG18" i="1"/>
  <c r="P207" i="1"/>
  <c r="GN109" i="1"/>
  <c r="GM109" i="1"/>
  <c r="GN116" i="1"/>
  <c r="GM116" i="1"/>
  <c r="GM131" i="1"/>
  <c r="GN131" i="1"/>
  <c r="GN25" i="1"/>
  <c r="GM25" i="1"/>
  <c r="DT171" i="1"/>
  <c r="DT22" i="1" s="1"/>
  <c r="ED171" i="1"/>
  <c r="ED22" i="1" s="1"/>
  <c r="GM139" i="1"/>
  <c r="GN139" i="1"/>
  <c r="EC142" i="1"/>
  <c r="GN95" i="1"/>
  <c r="GM95" i="1"/>
  <c r="GO73" i="1"/>
  <c r="GM73" i="1"/>
  <c r="GO34" i="1"/>
  <c r="GM34" i="1"/>
  <c r="FZ127" i="1"/>
  <c r="EQ142" i="1"/>
  <c r="EU22" i="1"/>
  <c r="P187" i="1"/>
  <c r="EU203" i="1"/>
  <c r="BC22" i="1"/>
  <c r="F187" i="1"/>
  <c r="BC203" i="1"/>
  <c r="GN134" i="1"/>
  <c r="GM134" i="1"/>
  <c r="DI127" i="1"/>
  <c r="P154" i="1"/>
  <c r="DI171" i="1"/>
  <c r="GM74" i="1"/>
  <c r="GM70" i="1"/>
  <c r="GO70" i="1"/>
  <c r="GN121" i="1"/>
  <c r="GO56" i="1"/>
  <c r="GM76" i="1"/>
  <c r="GM117" i="1"/>
  <c r="GO61" i="1"/>
  <c r="GM135" i="1"/>
  <c r="GN135" i="1"/>
  <c r="GN85" i="1"/>
  <c r="GM85" i="1"/>
  <c r="GO37" i="1"/>
  <c r="GM37" i="1"/>
  <c r="AF127" i="1"/>
  <c r="S142" i="1"/>
  <c r="GM78" i="1"/>
  <c r="GN103" i="1"/>
  <c r="GM103" i="1"/>
  <c r="GN110" i="1"/>
  <c r="GM110" i="1"/>
  <c r="GN97" i="1"/>
  <c r="GM97" i="1"/>
  <c r="GM57" i="1"/>
  <c r="GO57" i="1"/>
  <c r="GM38" i="1"/>
  <c r="GO38" i="1"/>
  <c r="EC171" i="1"/>
  <c r="EC22" i="1" s="1"/>
  <c r="BA127" i="1"/>
  <c r="BA171" i="1"/>
  <c r="F162" i="1"/>
  <c r="R127" i="1"/>
  <c r="F156" i="1"/>
  <c r="AZ127" i="1"/>
  <c r="F153" i="1"/>
  <c r="AZ171" i="1"/>
  <c r="GN115" i="1"/>
  <c r="GM115" i="1"/>
  <c r="AD142" i="1"/>
  <c r="CZ42" i="1"/>
  <c r="Y42" i="1" s="1"/>
  <c r="CY42" i="1"/>
  <c r="X42" i="1" s="1"/>
  <c r="AE171" i="1"/>
  <c r="AE22" i="1" s="1"/>
  <c r="W127" i="1"/>
  <c r="W171" i="1"/>
  <c r="F166" i="1"/>
  <c r="FX127" i="1"/>
  <c r="EO142" i="1"/>
  <c r="BB22" i="1"/>
  <c r="F184" i="1"/>
  <c r="BB203" i="1"/>
  <c r="DT127" i="1"/>
  <c r="DG142" i="1"/>
  <c r="DW127" i="1"/>
  <c r="DJ142" i="1"/>
  <c r="GM89" i="1"/>
  <c r="CP42" i="1"/>
  <c r="O42" i="1" s="1"/>
  <c r="GM92" i="1"/>
  <c r="GM120" i="1"/>
  <c r="GM68" i="1"/>
  <c r="AK127" i="1"/>
  <c r="X142" i="1"/>
  <c r="EM22" i="1"/>
  <c r="P190" i="1"/>
  <c r="EM203" i="1"/>
  <c r="AO22" i="1"/>
  <c r="F175" i="1"/>
  <c r="AO203" i="1"/>
  <c r="GN129" i="1"/>
  <c r="CB142" i="1" s="1"/>
  <c r="GM129" i="1"/>
  <c r="CA142" i="1" s="1"/>
  <c r="AB142" i="1"/>
  <c r="DK127" i="1"/>
  <c r="DK171" i="1"/>
  <c r="P157" i="1"/>
  <c r="DL127" i="1"/>
  <c r="DL171" i="1"/>
  <c r="P163" i="1"/>
  <c r="GN111" i="1"/>
  <c r="GM111" i="1"/>
  <c r="GN119" i="1"/>
  <c r="GM119" i="1"/>
  <c r="AL127" i="1"/>
  <c r="Y142" i="1"/>
  <c r="GO88" i="1"/>
  <c r="GM88" i="1"/>
  <c r="DM127" i="1"/>
  <c r="P164" i="1"/>
  <c r="DM171" i="1"/>
  <c r="T127" i="1"/>
  <c r="F163" i="1"/>
  <c r="GN104" i="1"/>
  <c r="GM104" i="1"/>
  <c r="GN93" i="1"/>
  <c r="GM93" i="1"/>
  <c r="GO71" i="1"/>
  <c r="GM71" i="1"/>
  <c r="AH171" i="1"/>
  <c r="AH22" i="1" s="1"/>
  <c r="DO127" i="1"/>
  <c r="P166" i="1"/>
  <c r="DO171" i="1"/>
  <c r="AP22" i="1"/>
  <c r="F180" i="1"/>
  <c r="G16" i="2" s="1"/>
  <c r="G18" i="2" s="1"/>
  <c r="AP203" i="1"/>
  <c r="CY96" i="1"/>
  <c r="X96" i="1" s="1"/>
  <c r="GM96" i="1" s="1"/>
  <c r="CZ96" i="1"/>
  <c r="Y96" i="1" s="1"/>
  <c r="AL171" i="1" s="1"/>
  <c r="AL22" i="1" s="1"/>
  <c r="GO60" i="1"/>
  <c r="GM60" i="1"/>
  <c r="DH127" i="1"/>
  <c r="DH171" i="1"/>
  <c r="P145" i="1"/>
  <c r="ET22" i="1"/>
  <c r="ET203" i="1"/>
  <c r="P184" i="1"/>
  <c r="GN130" i="1"/>
  <c r="FT142" i="1" s="1"/>
  <c r="ED142" i="1"/>
  <c r="GM64" i="1"/>
  <c r="GM87" i="1"/>
  <c r="AX22" i="1"/>
  <c r="F178" i="1"/>
  <c r="AX203" i="1"/>
  <c r="AK171" i="1"/>
  <c r="AK22" i="1" s="1"/>
  <c r="GN27" i="1"/>
  <c r="GM27" i="1"/>
  <c r="AG171" i="1"/>
  <c r="AG22" i="1" s="1"/>
  <c r="ER127" i="1"/>
  <c r="ER171" i="1"/>
  <c r="P153" i="1"/>
  <c r="EH22" i="1"/>
  <c r="EH203" i="1"/>
  <c r="P180" i="1"/>
  <c r="V16" i="2" s="1"/>
  <c r="V18" i="2" s="1"/>
  <c r="AC171" i="1"/>
  <c r="DN127" i="1"/>
  <c r="P165" i="1"/>
  <c r="DN171" i="1"/>
  <c r="FW127" i="1"/>
  <c r="EN142" i="1"/>
  <c r="FS142" i="1"/>
  <c r="EN127" i="1" l="1"/>
  <c r="EN171" i="1"/>
  <c r="P147" i="1"/>
  <c r="AC22" i="1"/>
  <c r="CE171" i="1"/>
  <c r="CE22" i="1" s="1"/>
  <c r="CF171" i="1"/>
  <c r="CF22" i="1" s="1"/>
  <c r="CH171" i="1"/>
  <c r="CH22" i="1" s="1"/>
  <c r="ED127" i="1"/>
  <c r="DQ142" i="1"/>
  <c r="AP18" i="1"/>
  <c r="F212" i="1"/>
  <c r="Y127" i="1"/>
  <c r="Y171" i="1"/>
  <c r="F168" i="1"/>
  <c r="AB127" i="1"/>
  <c r="O142" i="1"/>
  <c r="DJ127" i="1"/>
  <c r="P156" i="1"/>
  <c r="DJ171" i="1"/>
  <c r="BB18" i="1"/>
  <c r="F216" i="1"/>
  <c r="S127" i="1"/>
  <c r="S171" i="1"/>
  <c r="F157" i="1"/>
  <c r="DI22" i="1"/>
  <c r="P183" i="1"/>
  <c r="DI203" i="1"/>
  <c r="EU18" i="1"/>
  <c r="P219" i="1"/>
  <c r="FS171" i="1"/>
  <c r="FS22" i="1" s="1"/>
  <c r="V22" i="1"/>
  <c r="F194" i="1"/>
  <c r="V203" i="1"/>
  <c r="EP18" i="1"/>
  <c r="P210" i="1"/>
  <c r="AU18" i="1"/>
  <c r="F222" i="1"/>
  <c r="CH127" i="1"/>
  <c r="AY142" i="1"/>
  <c r="AX18" i="1"/>
  <c r="F210" i="1"/>
  <c r="ET18" i="1"/>
  <c r="P216" i="1"/>
  <c r="DO22" i="1"/>
  <c r="P195" i="1"/>
  <c r="DO203" i="1"/>
  <c r="DN22" i="1"/>
  <c r="DN203" i="1"/>
  <c r="P194" i="1"/>
  <c r="ER22" i="1"/>
  <c r="P182" i="1"/>
  <c r="ER203" i="1"/>
  <c r="FT127" i="1"/>
  <c r="EK142" i="1"/>
  <c r="DM22" i="1"/>
  <c r="P193" i="1"/>
  <c r="DM203" i="1"/>
  <c r="CA127" i="1"/>
  <c r="AR142" i="1"/>
  <c r="X127" i="1"/>
  <c r="F167" i="1"/>
  <c r="X171" i="1"/>
  <c r="R171" i="1"/>
  <c r="BA22" i="1"/>
  <c r="F191" i="1"/>
  <c r="BA203" i="1"/>
  <c r="BC18" i="1"/>
  <c r="F219" i="1"/>
  <c r="FT171" i="1"/>
  <c r="FT22" i="1" s="1"/>
  <c r="EI18" i="1"/>
  <c r="P213" i="1"/>
  <c r="CF127" i="1"/>
  <c r="AW142" i="1"/>
  <c r="FS127" i="1"/>
  <c r="EJ142" i="1"/>
  <c r="EH18" i="1"/>
  <c r="P212" i="1"/>
  <c r="DH22" i="1"/>
  <c r="P174" i="1"/>
  <c r="DH203" i="1"/>
  <c r="T171" i="1"/>
  <c r="GN96" i="1"/>
  <c r="DK22" i="1"/>
  <c r="P186" i="1"/>
  <c r="Y16" i="2" s="1"/>
  <c r="Y18" i="2" s="1"/>
  <c r="DK203" i="1"/>
  <c r="CB127" i="1"/>
  <c r="AS142" i="1"/>
  <c r="EM18" i="1"/>
  <c r="P222" i="1"/>
  <c r="GM42" i="1"/>
  <c r="CA171" i="1" s="1"/>
  <c r="CA22" i="1" s="1"/>
  <c r="GN42" i="1"/>
  <c r="CB171" i="1" s="1"/>
  <c r="CB22" i="1" s="1"/>
  <c r="DG127" i="1"/>
  <c r="P144" i="1"/>
  <c r="DG171" i="1"/>
  <c r="W22" i="1"/>
  <c r="F195" i="1"/>
  <c r="W203" i="1"/>
  <c r="AZ22" i="1"/>
  <c r="F182" i="1"/>
  <c r="AZ203" i="1"/>
  <c r="CC171" i="1"/>
  <c r="AQ18" i="1"/>
  <c r="F213" i="1"/>
  <c r="P127" i="1"/>
  <c r="F145" i="1"/>
  <c r="P171" i="1"/>
  <c r="AB171" i="1"/>
  <c r="AB22" i="1" s="1"/>
  <c r="DL22" i="1"/>
  <c r="DL203" i="1"/>
  <c r="P192" i="1"/>
  <c r="AO18" i="1"/>
  <c r="F207" i="1"/>
  <c r="EO127" i="1"/>
  <c r="P148" i="1"/>
  <c r="EO171" i="1"/>
  <c r="AD127" i="1"/>
  <c r="Q142" i="1"/>
  <c r="FU171" i="1"/>
  <c r="EQ127" i="1"/>
  <c r="P150" i="1"/>
  <c r="EQ171" i="1"/>
  <c r="EC127" i="1"/>
  <c r="DP142" i="1"/>
  <c r="ES22" i="1"/>
  <c r="ES203" i="1"/>
  <c r="P191" i="1"/>
  <c r="W16" i="2" s="1"/>
  <c r="W18" i="2" s="1"/>
  <c r="H16" i="2"/>
  <c r="H18" i="2" s="1"/>
  <c r="U171" i="1"/>
  <c r="CE127" i="1"/>
  <c r="AV142" i="1"/>
  <c r="AS127" i="1" l="1"/>
  <c r="F159" i="1"/>
  <c r="AS171" i="1"/>
  <c r="EJ127" i="1"/>
  <c r="EJ171" i="1"/>
  <c r="P169" i="1"/>
  <c r="R22" i="1"/>
  <c r="F185" i="1"/>
  <c r="R203" i="1"/>
  <c r="AR127" i="1"/>
  <c r="F169" i="1"/>
  <c r="AR171" i="1"/>
  <c r="AY127" i="1"/>
  <c r="AY171" i="1"/>
  <c r="F150" i="1"/>
  <c r="DI18" i="1"/>
  <c r="P215" i="1"/>
  <c r="S22" i="1"/>
  <c r="F186" i="1"/>
  <c r="J16" i="2" s="1"/>
  <c r="J18" i="2" s="1"/>
  <c r="S203" i="1"/>
  <c r="DJ22" i="1"/>
  <c r="DJ203" i="1"/>
  <c r="P185" i="1"/>
  <c r="BA18" i="1"/>
  <c r="F223" i="1"/>
  <c r="X22" i="1"/>
  <c r="X203" i="1"/>
  <c r="F196" i="1"/>
  <c r="EK127" i="1"/>
  <c r="P159" i="1"/>
  <c r="EK171" i="1"/>
  <c r="DO18" i="1"/>
  <c r="P227" i="1"/>
  <c r="EN22" i="1"/>
  <c r="EN203" i="1"/>
  <c r="P176" i="1"/>
  <c r="FU22" i="1"/>
  <c r="EL171" i="1"/>
  <c r="ES18" i="1"/>
  <c r="P223" i="1"/>
  <c r="EQ22" i="1"/>
  <c r="P179" i="1"/>
  <c r="EQ203" i="1"/>
  <c r="Q127" i="1"/>
  <c r="Q171" i="1"/>
  <c r="F154" i="1"/>
  <c r="P22" i="1"/>
  <c r="P203" i="1"/>
  <c r="F174" i="1"/>
  <c r="DG22" i="1"/>
  <c r="P173" i="1"/>
  <c r="DG203" i="1"/>
  <c r="U22" i="1"/>
  <c r="F193" i="1"/>
  <c r="U203" i="1"/>
  <c r="DL18" i="1"/>
  <c r="P224" i="1"/>
  <c r="T22" i="1"/>
  <c r="T203" i="1"/>
  <c r="F192" i="1"/>
  <c r="AW127" i="1"/>
  <c r="AW171" i="1"/>
  <c r="F148" i="1"/>
  <c r="DM18" i="1"/>
  <c r="P225" i="1"/>
  <c r="V18" i="1"/>
  <c r="F226" i="1"/>
  <c r="Y22" i="1"/>
  <c r="F197" i="1"/>
  <c r="Y203" i="1"/>
  <c r="DQ127" i="1"/>
  <c r="P168" i="1"/>
  <c r="DQ171" i="1"/>
  <c r="AV127" i="1"/>
  <c r="F147" i="1"/>
  <c r="AV171" i="1"/>
  <c r="CC22" i="1"/>
  <c r="AT171" i="1"/>
  <c r="W18" i="1"/>
  <c r="F227" i="1"/>
  <c r="DK18" i="1"/>
  <c r="P218" i="1"/>
  <c r="DP127" i="1"/>
  <c r="DP171" i="1"/>
  <c r="P167" i="1"/>
  <c r="EO22" i="1"/>
  <c r="EO203" i="1"/>
  <c r="P177" i="1"/>
  <c r="AZ18" i="1"/>
  <c r="F214" i="1"/>
  <c r="DH18" i="1"/>
  <c r="P206" i="1"/>
  <c r="ER18" i="1"/>
  <c r="P214" i="1"/>
  <c r="DN18" i="1"/>
  <c r="P226" i="1"/>
  <c r="O127" i="1"/>
  <c r="O171" i="1"/>
  <c r="F144" i="1"/>
  <c r="DP22" i="1" l="1"/>
  <c r="P196" i="1"/>
  <c r="DP203" i="1"/>
  <c r="AV22" i="1"/>
  <c r="AV203" i="1"/>
  <c r="F176" i="1"/>
  <c r="DG18" i="1"/>
  <c r="P205" i="1"/>
  <c r="P18" i="1"/>
  <c r="F206" i="1"/>
  <c r="S18" i="1"/>
  <c r="F218" i="1"/>
  <c r="AR22" i="1"/>
  <c r="AR203" i="1"/>
  <c r="F198" i="1"/>
  <c r="F199" i="1" s="1"/>
  <c r="T18" i="1"/>
  <c r="F224" i="1"/>
  <c r="U18" i="1"/>
  <c r="F225" i="1"/>
  <c r="EQ18" i="1"/>
  <c r="P211" i="1"/>
  <c r="EN18" i="1"/>
  <c r="P208" i="1"/>
  <c r="EK22" i="1"/>
  <c r="EK203" i="1"/>
  <c r="P188" i="1"/>
  <c r="T16" i="2" s="1"/>
  <c r="X18" i="1"/>
  <c r="F228" i="1"/>
  <c r="AS22" i="1"/>
  <c r="AS203" i="1"/>
  <c r="F188" i="1"/>
  <c r="E16" i="2" s="1"/>
  <c r="EO18" i="1"/>
  <c r="P209" i="1"/>
  <c r="AT22" i="1"/>
  <c r="F189" i="1"/>
  <c r="F16" i="2" s="1"/>
  <c r="F18" i="2" s="1"/>
  <c r="AT203" i="1"/>
  <c r="Y18" i="1"/>
  <c r="F229" i="1"/>
  <c r="AW22" i="1"/>
  <c r="F177" i="1"/>
  <c r="AW203" i="1"/>
  <c r="EL22" i="1"/>
  <c r="P189" i="1"/>
  <c r="U16" i="2" s="1"/>
  <c r="U18" i="2" s="1"/>
  <c r="EL203" i="1"/>
  <c r="DJ18" i="1"/>
  <c r="P217" i="1"/>
  <c r="AY22" i="1"/>
  <c r="F179" i="1"/>
  <c r="AY203" i="1"/>
  <c r="O22" i="1"/>
  <c r="F173" i="1"/>
  <c r="O203" i="1"/>
  <c r="DQ22" i="1"/>
  <c r="P197" i="1"/>
  <c r="DQ203" i="1"/>
  <c r="Q22" i="1"/>
  <c r="F183" i="1"/>
  <c r="Q203" i="1"/>
  <c r="R18" i="1"/>
  <c r="F217" i="1"/>
  <c r="EJ22" i="1"/>
  <c r="P198" i="1"/>
  <c r="P199" i="1" s="1"/>
  <c r="EJ203" i="1"/>
  <c r="DQ18" i="1" l="1"/>
  <c r="P229" i="1"/>
  <c r="O18" i="1"/>
  <c r="F205" i="1"/>
  <c r="EL18" i="1"/>
  <c r="P221" i="1"/>
  <c r="AT18" i="1"/>
  <c r="F221" i="1"/>
  <c r="EJ18" i="1"/>
  <c r="P230" i="1"/>
  <c r="P231" i="1" s="1"/>
  <c r="E18" i="2"/>
  <c r="I16" i="2"/>
  <c r="I18" i="2" s="1"/>
  <c r="F200" i="1"/>
  <c r="F201" i="1" s="1"/>
  <c r="DP18" i="1"/>
  <c r="P228" i="1"/>
  <c r="Q18" i="1"/>
  <c r="F215" i="1"/>
  <c r="AS18" i="1"/>
  <c r="F220" i="1"/>
  <c r="T18" i="2"/>
  <c r="X16" i="2"/>
  <c r="X18" i="2" s="1"/>
  <c r="AR18" i="1"/>
  <c r="F230" i="1"/>
  <c r="F231" i="1" s="1"/>
  <c r="P200" i="1"/>
  <c r="P201" i="1" s="1"/>
  <c r="AY18" i="1"/>
  <c r="F211" i="1"/>
  <c r="AW18" i="1"/>
  <c r="F209" i="1"/>
  <c r="EK18" i="1"/>
  <c r="P220" i="1"/>
  <c r="AV18" i="1"/>
  <c r="F208" i="1"/>
  <c r="F232" i="1" l="1"/>
  <c r="F233" i="1" s="1"/>
  <c r="P232" i="1"/>
  <c r="P233" i="1" s="1"/>
</calcChain>
</file>

<file path=xl/sharedStrings.xml><?xml version="1.0" encoding="utf-8"?>
<sst xmlns="http://schemas.openxmlformats.org/spreadsheetml/2006/main" count="11260" uniqueCount="793">
  <si>
    <t>Smeta.RU  (495) 974-1589</t>
  </si>
  <si>
    <t>_PS_</t>
  </si>
  <si>
    <t>Smeta.RU</t>
  </si>
  <si>
    <t>НИЯУ МИФИ  Доп. раб. место  MCCS-0016187</t>
  </si>
  <si>
    <t>Новый объект</t>
  </si>
  <si>
    <t>Монтаж насосных установок системы пожарного водопровода согласно проекту № 136-06/2018 ВПВ в здании учебного корпуса "К" НИЯУ МИФИ по адресу: г. Москва, Каширское шоссе, д. 31, стр. 46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</si>
  <si>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</si>
  <si>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</si>
  <si>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</si>
  <si>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</si>
  <si>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</si>
  <si>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</si>
  <si>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</si>
  <si>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</si>
  <si>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56-9-1</t>
  </si>
  <si>
    <t>Демонтаж дверных коробок в каменных стенах с отбивкой штукатурки в откосах</t>
  </si>
  <si>
    <t>100 ШТ</t>
  </si>
  <si>
    <t>ФЕРр-2001, 56-9-1, приказ Минстроя России №1039/пр от 30.12.2016г.</t>
  </si>
  <si>
    <t>Ремонтно-строительные работы</t>
  </si>
  <si>
    <t>Проемы</t>
  </si>
  <si>
    <t>рФЕР-56</t>
  </si>
  <si>
    <t>1,1</t>
  </si>
  <si>
    <t>01.7.07.07</t>
  </si>
  <si>
    <t>Строительный мусор</t>
  </si>
  <si>
    <t>т</t>
  </si>
  <si>
    <t>2</t>
  </si>
  <si>
    <t>46-04-003-02</t>
  </si>
  <si>
    <t>Разборка бетонных конструкций объемом более 1 м3 при помощи отбойных молотков из бетона марки 150</t>
  </si>
  <si>
    <t>м3</t>
  </si>
  <si>
    <t>ФЕР-2001, 46-04-003-02,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</si>
  <si>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</si>
  <si>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</si>
  <si>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</si>
  <si>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</si>
  <si>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</si>
  <si>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3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</si>
  <si>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</si>
  <si>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</si>
  <si>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</si>
  <si>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</si>
  <si>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</si>
  <si>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</si>
  <si>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</si>
  <si>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4</t>
  </si>
  <si>
    <t>т03-21-01-025</t>
  </si>
  <si>
    <t>Перевозка грузов I класса автомобилями-самосвалами грузоподъемностью 10 т работающих вне карьера на расстояние до 25 км</t>
  </si>
  <si>
    <t>ФССЦпг-2001, т03-21-01-025,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</si>
  <si>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</si>
  <si>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</si>
  <si>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</si>
  <si>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5</t>
  </si>
  <si>
    <t>м07-04-001-02</t>
  </si>
  <si>
    <t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0,17 т</t>
  </si>
  <si>
    <t>ШТ</t>
  </si>
  <si>
    <t>ФЕРм-2001, м07-04-001-02, приказ Минстроя России №1039/пр от 30.12.2016г.</t>
  </si>
  <si>
    <t>Монтажные работы</t>
  </si>
  <si>
    <t>Компрессорное оборудование</t>
  </si>
  <si>
    <t>мФЕР-07</t>
  </si>
  <si>
    <t>5,1</t>
  </si>
  <si>
    <t>Цена поставщика</t>
  </si>
  <si>
    <t>Установка повышения давления COR-2MVIS806/SKw-EB-R</t>
  </si>
  <si>
    <t>шт.</t>
  </si>
  <si>
    <t>занесена вручную</t>
  </si>
  <si>
    <t>[347 930,15 /  6,71]</t>
  </si>
  <si>
    <t>5,2</t>
  </si>
  <si>
    <t>Установка водяного пожаротушения СО-2 Helix V 5204-2-SK-FFS-R</t>
  </si>
  <si>
    <t>[916 869,15 /  6,71]</t>
  </si>
  <si>
    <t>6</t>
  </si>
  <si>
    <t>06-01-006-03</t>
  </si>
  <si>
    <t>Устройство фундаментов под оборудование прим.</t>
  </si>
  <si>
    <t>100 м3</t>
  </si>
  <si>
    <t>ФЕР-2001, 06-01-006-03, приказ Минстроя России №1039/пр от 30.12.2016г.</t>
  </si>
  <si>
    <t>)*1,25</t>
  </si>
  <si>
    <t>)*1,15</t>
  </si>
  <si>
    <t>Монолитные бетонные и железобетонные конструкции в промышленном строительстве</t>
  </si>
  <si>
    <t>ФЕР-06</t>
  </si>
  <si>
    <t>Поправка: МДС 81-35.2004, п.4.7</t>
  </si>
  <si>
    <t>6,1</t>
  </si>
  <si>
    <t>07.2.07.13-0081</t>
  </si>
  <si>
    <t>Конструкции стальные приспособлений: для монтажа</t>
  </si>
  <si>
    <t>ФССЦ-2001, 07.2.07.13-0081, приказ Минстроя России №1039/пр от 30.12.2016г.</t>
  </si>
  <si>
    <t>6,2</t>
  </si>
  <si>
    <t>08.4.03.04-0001</t>
  </si>
  <si>
    <t>Горячекатаная арматурная сталь класса: А-I, А-II, А-III</t>
  </si>
  <si>
    <t>ФССЦ-2001, 08.4.03.04-0001, приказ Минстроя России №1039/пр от 30.12.2016г.</t>
  </si>
  <si>
    <t>6,3</t>
  </si>
  <si>
    <t>04.1.02.05-0005</t>
  </si>
  <si>
    <t>Бетон тяжелый, класс В12,5 (М150)</t>
  </si>
  <si>
    <t>ФССЦ-2001, 04.1.02.05-0005, приказ Минстроя России №1039/пр от 30.12.2016г.</t>
  </si>
  <si>
    <t>6,4</t>
  </si>
  <si>
    <t>04.1.02.05-0008</t>
  </si>
  <si>
    <t>Бетон тяжелый, класс В22,5 (М300)</t>
  </si>
  <si>
    <t>ФССЦ-2001, 04.1.02.05-0008, приказ Минстроя России №1039/пр от 30.12.2016г.</t>
  </si>
  <si>
    <t>7</t>
  </si>
  <si>
    <t>м08-10-010-01</t>
  </si>
  <si>
    <t>Прокладка труб гофрированных ПВХ для защиты проводов и кабелей</t>
  </si>
  <si>
    <t>100 м</t>
  </si>
  <si>
    <t>ФЕРм-2001, м08-10-010-01, приказ Минстроя России №1039/пр от 30.12.2016г.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</si>
  <si>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</si>
  <si>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</si>
  <si>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7,1</t>
  </si>
  <si>
    <t>24.3.01.02-0042</t>
  </si>
  <si>
    <t>Трубы гибкие гофрированные тяжелые из самозатухающего ПВХ (IP55) серии FH, с зондом, диаметром 20 мм</t>
  </si>
  <si>
    <t>10 м</t>
  </si>
  <si>
    <t>ФССЦ-2001, 24.3.01.02-0042, приказ Минстроя России №1039/пр от 30.12.2016г.</t>
  </si>
  <si>
    <t>8</t>
  </si>
  <si>
    <t>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</si>
  <si>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</si>
  <si>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ФЕРм-2001, м08-02-412-01, приказ Минстроя России №1039/пр от 30.12.2016г.</t>
  </si>
  <si>
    <t>8,1</t>
  </si>
  <si>
    <t>21.1.06.10-0236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</si>
  <si>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3х2,5</t>
  </si>
  <si>
    <t>1000 м</t>
  </si>
  <si>
    <t>ФССЦ-2001, 21.1.06.10-0236, приказ Минстроя России №1039/пр от 30.12.2016г.</t>
  </si>
  <si>
    <t>1000 М</t>
  </si>
  <si>
    <t>9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</si>
  <si>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</si>
  <si>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</si>
  <si>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</si>
  <si>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9,1</t>
  </si>
  <si>
    <t>21.1.06.10-0268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</si>
  <si>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5х10</t>
  </si>
  <si>
    <t>ФССЦ-2001, 21.1.06.10-0268, приказ Минстроя России №1039/пр от 30.12.2016г.</t>
  </si>
  <si>
    <t>10</t>
  </si>
  <si>
    <t>м08-02-412-04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</si>
  <si>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35 мм2</t>
  </si>
  <si>
    <t>ФЕРм-2001, м08-02-412-04, приказ Минстроя России №1039/пр от 30.12.2016г.</t>
  </si>
  <si>
    <t>10,1</t>
  </si>
  <si>
    <t>21.1.06.10-0271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</si>
  <si>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5х35</t>
  </si>
  <si>
    <t>ФССЦ-2001, 21.1.06.10-0271, приказ Минстроя России №1039/пр от 30.12.2016г.</t>
  </si>
  <si>
    <t>11</t>
  </si>
  <si>
    <t>м10-02-051-01</t>
  </si>
  <si>
    <t>Перемычки кабельные длиной до 6 м</t>
  </si>
  <si>
    <t>ФЕРм-2001, м10-02-051-01,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</si>
  <si>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</si>
  <si>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мФЕР-10</t>
  </si>
  <si>
    <t>11,1</t>
  </si>
  <si>
    <t>21.2.03.05-0045</t>
  </si>
  <si>
    <t>Провода силовые для электрических установок на напряжение до 450 В с медной жилой марки ПВ1, сечением 1,5 мм2</t>
  </si>
  <si>
    <t>ФССЦ-2001, 21.2.03.05-0045, приказ Минстроя России №1039/пр от 30.12.2016г.</t>
  </si>
  <si>
    <t>12</t>
  </si>
  <si>
    <t>м08-02-370-02</t>
  </si>
  <si>
    <t>Щиток до трех групп, устанавливаемый в нише цоколя</t>
  </si>
  <si>
    <t>ФЕРм-2001, м08-02-370-02, приказ Минстроя России №1039/пр от 30.12.2016г.</t>
  </si>
  <si>
    <t>12,1</t>
  </si>
  <si>
    <t>20.4.04.03-0004</t>
  </si>
  <si>
    <t>Щиты с монтажной панелью ЩМП-2, размером 500х400х220 мм, степень защиты IP54</t>
  </si>
  <si>
    <t>ФССЦ-2001, 20.4.04.03-0004, приказ Минстроя России №1039/пр от 30.12.2016г.</t>
  </si>
  <si>
    <t>13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</si>
  <si>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</si>
  <si>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</si>
  <si>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</si>
  <si>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13,1</t>
  </si>
  <si>
    <t>62.1.01.09-0097</t>
  </si>
  <si>
    <t>Выключатели автоматические S-191 C1 I-1А</t>
  </si>
  <si>
    <t>ФССЦ-2001, 62.1.01.09-0097, приказ Минстроя России №1039/пр от 30.12.2016г.</t>
  </si>
  <si>
    <t>14</t>
  </si>
  <si>
    <t>09-04-013-01</t>
  </si>
  <si>
    <t>Установка противопожарных дверей однопольных глухих</t>
  </si>
  <si>
    <t>м2</t>
  </si>
  <si>
    <t>ФЕР-2001, 09-04-013-01, приказ Минстроя России №1039/пр от 30.12.2016г.</t>
  </si>
  <si>
    <t>Металлические конструкции</t>
  </si>
  <si>
    <t>ФЕР-09</t>
  </si>
  <si>
    <t>14,1</t>
  </si>
  <si>
    <t>07.1.01.01-0013</t>
  </si>
  <si>
    <t>Дверь противопожарная металлическая однопольная ДПМ-01/30, размером 900х2100 мм</t>
  </si>
  <si>
    <t>ФССЦ-2001, 07.1.01.01-0013, приказ Минстроя России №1039/пр от 30.12.2016г.</t>
  </si>
  <si>
    <t>15</t>
  </si>
  <si>
    <t>09-04-013-02</t>
  </si>
  <si>
    <t>Установка противопожарных дверей двупольных глухих</t>
  </si>
  <si>
    <t>ФЕР-2001, 09-04-013-02, приказ Минстроя России №1039/пр от 30.12.2016г.</t>
  </si>
  <si>
    <t>15,1</t>
  </si>
  <si>
    <t>07.1.01.01-0002</t>
  </si>
  <si>
    <t>Дверь противопожарная металлическая двупольная ДПМ-02/30, размером 1300х2100 мм</t>
  </si>
  <si>
    <t>ФССЦ-2001, 07.1.01.01-0002, приказ Минстроя России №1039/пр от 30.12.2016г.</t>
  </si>
  <si>
    <t>15,2</t>
  </si>
  <si>
    <t>01.7.04.01-0002</t>
  </si>
  <si>
    <t>Доводчик дверной гидравлический TS-68 с зубчатым приводом (нагрузка до 90 кг)</t>
  </si>
  <si>
    <t>ФССЦ-2001, 01.7.04.01-0002, приказ Минстроя России №1039/пр от 30.12.2016г.</t>
  </si>
  <si>
    <t>16</t>
  </si>
  <si>
    <t>м08-03-593-06</t>
  </si>
  <si>
    <t>Светильник потолочный или настенный с креплением винтами или болтами для помещений с нормальными условиями среды, одноламповый</t>
  </si>
  <si>
    <t>ФЕРм-2001, м08-03-593-06, приказ Минстроя России №1039/пр от 30.12.2016г.</t>
  </si>
  <si>
    <t>16,1</t>
  </si>
  <si>
    <t>Светильник потолочный накладной 4х18 Вт Seoul Semiconductor, 4275 Лм, 48 Вт</t>
  </si>
  <si>
    <t>[2 966,09 /  6,71]</t>
  </si>
  <si>
    <t>17</t>
  </si>
  <si>
    <t>15-02-019-04</t>
  </si>
  <si>
    <t>Сплошное выравнивание внутренних поверхностей (однослойное оштукатуривание) из сухих растворных смесей толщиной до 10 мм потолков</t>
  </si>
  <si>
    <t>100 м2</t>
  </si>
  <si>
    <t>ФЕР-2001, 15-02-019-04, приказ Минстроя России №1039/пр от 30.12.2016г.</t>
  </si>
  <si>
    <t>Отделочные работы</t>
  </si>
  <si>
    <t>ФЕР-15</t>
  </si>
  <si>
    <t>17,1</t>
  </si>
  <si>
    <t>04.3.02.05-0002</t>
  </si>
  <si>
    <t>Смесь штукатурная «Ротбанд», КНАУФ</t>
  </si>
  <si>
    <t>кг</t>
  </si>
  <si>
    <t>ФССЦ-2001, 04.3.02.05-0002, приказ Минстроя России №1039/пр от 30.12.2016г.</t>
  </si>
  <si>
    <t>17,2</t>
  </si>
  <si>
    <t>14.3.01.03-0001</t>
  </si>
  <si>
    <t>Состав грунтовочный ЛАЭС "Грунтовка глубокого проникновения"</t>
  </si>
  <si>
    <t>ФССЦ-2001, 14.3.01.03-0001, приказ Минстроя России №1039/пр от 30.12.2016г.</t>
  </si>
  <si>
    <t>18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</si>
  <si>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</si>
  <si>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</si>
  <si>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</si>
  <si>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18,1</t>
  </si>
  <si>
    <t>18,2</t>
  </si>
  <si>
    <t>19</t>
  </si>
  <si>
    <t>15-04-007-01</t>
  </si>
  <si>
    <t>Окраска водно-дисперсионными акриловыми составами улучшенная по штукатурке стен</t>
  </si>
  <si>
    <t>ФЕР-2001, 15-04-007-01, приказ Минстроя России №1039/пр от 30.12.2016г.</t>
  </si>
  <si>
    <t>19,1</t>
  </si>
  <si>
    <t>14.4.01.02-0021</t>
  </si>
  <si>
    <t>Грунтовка акриловая ACRYL-HYDROSOL TIEFGRUND LF, CAPAROL</t>
  </si>
  <si>
    <t>ФССЦ-2001, 14.4.01.02-0021, приказ Минстроя России №1039/пр от 30.12.2016г.</t>
  </si>
  <si>
    <t>19,2</t>
  </si>
  <si>
    <t>14.3.02.01-0015</t>
  </si>
  <si>
    <t>Краска акриловая Alpina ULTRAWEISS, CAPAROL водно-дисперсионная</t>
  </si>
  <si>
    <t>ФССЦ-2001, 14.3.02.01-0015, приказ Минстроя России №1039/пр от 30.12.2016г.</t>
  </si>
  <si>
    <t>20</t>
  </si>
  <si>
    <t>15-04-007-02</t>
  </si>
  <si>
    <t>Окраска водно-дисперсионными акриловыми составами улучшенная по штукатурке потолков</t>
  </si>
  <si>
    <t>ФЕР-2001, 15-04-007-02, приказ Минстроя России №1039/пр от 30.12.2016г.</t>
  </si>
  <si>
    <t>20,1</t>
  </si>
  <si>
    <t>20,2</t>
  </si>
  <si>
    <t>21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</si>
  <si>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</si>
  <si>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</si>
  <si>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</si>
  <si>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Полы</t>
  </si>
  <si>
    <t>ФЕР-11</t>
  </si>
  <si>
    <t>21,1</t>
  </si>
  <si>
    <t>04.3.01.09-0015</t>
  </si>
  <si>
    <t>Раствор готовый кладочный цементный марки 150</t>
  </si>
  <si>
    <t>ФССЦ-2001, 04.3.01.09-0015, приказ Минстроя России №1039/пр от 30.12.2016г.</t>
  </si>
  <si>
    <t>22</t>
  </si>
  <si>
    <t>11-01-045-01</t>
  </si>
  <si>
    <t>Устройство покрытий наливных составом на эпоксидной смоле толщиной 3 мм и грунтовкой толщиной 0,5 мм</t>
  </si>
  <si>
    <t>ФЕР-2001, 11-01-045-01, приказ Минстроя России №1039/пр от 30.12.2016г.</t>
  </si>
  <si>
    <t>23</t>
  </si>
  <si>
    <t>м10-06-068-17</t>
  </si>
  <si>
    <t>Сдача объекта, контрольные и приемо-сдаточные испытания</t>
  </si>
  <si>
    <t>ФЕРм-2001, м10-06-068-17, приказ Минстроя России №1039/пр от 30.12.2016г.</t>
  </si>
  <si>
    <t>Связь: настройка синхронных цифровых линий  . отдел 6, раздел 4  - (при устройстве средств посадки самолетов : НР=95%, СП=55% - {АВИА}=1)</t>
  </si>
  <si>
    <t>Новый раздел</t>
  </si>
  <si>
    <t>Временные инженерные сети для пожаротушения</t>
  </si>
  <si>
    <t>24</t>
  </si>
  <si>
    <t>18-05-001-03</t>
  </si>
  <si>
    <t>Установка насосов центробежных с электродвигателем, масса агрегата до 0,3 т</t>
  </si>
  <si>
    <t>ФЕР-2001, 18-05-001-03, приказ Минстроя России №1039/пр от 30.12.2016г.</t>
  </si>
  <si>
    <t>Отопление - внутренние устройства</t>
  </si>
  <si>
    <t>ФЕР-18</t>
  </si>
  <si>
    <t>24,1</t>
  </si>
  <si>
    <t>23.8.03.12-0033</t>
  </si>
  <si>
    <t>Фланцы стальные давлением 1 МПа (10 кгс/см2) в комплекте с болтами, гайками и прокладками для комплекта с задвижками диаметром 100 мм</t>
  </si>
  <si>
    <t>компл.</t>
  </si>
  <si>
    <t>ФССЦ-2001, 23.8.03.12-0033, приказ Минстроя России №1039/пр от 30.12.2016г.</t>
  </si>
  <si>
    <t>25</t>
  </si>
  <si>
    <t>Демонтаж: Установка насосов центробежных с электродвигателем, масса агрегата до 0,3 т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</si>
  <si>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</si>
  <si>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</t>
  </si>
  <si>
    <t>)*0,4</t>
  </si>
  <si>
    <t>Поправка: МДС 81-36.2004, п.3.3.1.в</t>
  </si>
  <si>
    <t>26</t>
  </si>
  <si>
    <t>16-07-003-08</t>
  </si>
  <si>
    <t>Врезка в действующие внутренние сети трубопроводов отопления и водоснабжения диаметром 100 мм</t>
  </si>
  <si>
    <t>ФЕР-2001, 16-07-003-08, приказ Минстроя России №1039/пр от 30.12.2016г.</t>
  </si>
  <si>
    <t>Трубопроводы внутренние</t>
  </si>
  <si>
    <t>ФЕР-16</t>
  </si>
  <si>
    <t>27</t>
  </si>
  <si>
    <t>16-05-001-03</t>
  </si>
  <si>
    <t>Установка вентилей, задвижек, затворов, клапанов обратных, кранов проходных на трубопроводах из стальных труб диаметром до 100 мм</t>
  </si>
  <si>
    <t>ФЕР-2001, 16-05-001-03, приказ Минстроя России №1039/пр от 30.12.2016г.</t>
  </si>
  <si>
    <t>28</t>
  </si>
  <si>
    <t>Демонтаж: Установка вентилей, задвижек, затворов, клапанов обратных, кранов проходных на трубопроводах из стальных труб диаметром до 100 мм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</si>
  <si>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</si>
  <si>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</si>
  <si>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</si>
  <si>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</si>
  <si>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</si>
  <si>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</si>
  <si>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</si>
  <si>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</si>
  <si>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</si>
  <si>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</si>
  <si>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</si>
  <si>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</si>
  <si>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</si>
  <si>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</si>
  <si>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</si>
  <si>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</si>
  <si>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</si>
  <si>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</si>
  <si>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</si>
  <si>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</si>
  <si>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</si>
  <si>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</si>
  <si>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</si>
  <si>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</si>
  <si>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</si>
  <si>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</si>
  <si>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</si>
  <si>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</si>
  <si>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</si>
  <si>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</si>
  <si>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</si>
  <si>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</si>
  <si>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</si>
  <si>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</si>
  <si>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</si>
  <si>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</si>
  <si>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</si>
  <si>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</si>
  <si>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</si>
  <si>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</si>
  <si>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</si>
  <si>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</si>
  <si>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</si>
  <si>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</si>
  <si>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</si>
  <si>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</si>
  <si>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</si>
  <si>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</si>
  <si>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</si>
  <si>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</si>
  <si>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</si>
  <si>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</si>
  <si>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</si>
  <si>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Итог2</t>
  </si>
  <si>
    <t>НДС 18%</t>
  </si>
  <si>
    <t>Итог3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</si>
  <si>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</si>
  <si>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</si>
  <si>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</si>
  <si>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</si>
  <si>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</si>
  <si>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</si>
  <si>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</si>
  <si>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</si>
  <si>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</si>
  <si>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</si>
  <si>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</si>
  <si>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</si>
  <si>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</si>
  <si>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</si>
  <si>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</si>
  <si>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</si>
  <si>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</si>
  <si>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</si>
  <si>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</si>
  <si>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</si>
  <si>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</si>
  <si>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</si>
  <si>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</si>
  <si>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</si>
  <si>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</si>
  <si>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</si>
  <si>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</si>
  <si>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</si>
  <si>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</si>
  <si>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</si>
  <si>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</si>
  <si>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</si>
  <si>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</si>
  <si>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</si>
  <si>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</si>
  <si>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</si>
  <si>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</si>
  <si>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</si>
  <si>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</si>
  <si>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</si>
  <si>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</si>
  <si>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</si>
  <si>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</si>
  <si>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</si>
  <si>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</si>
  <si>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</si>
  <si>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</si>
  <si>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</si>
  <si>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</si>
  <si>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</si>
  <si>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</si>
  <si>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</si>
  <si>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</si>
  <si>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</si>
  <si>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</si>
  <si>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</si>
  <si>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</si>
  <si>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</si>
  <si>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</si>
  <si>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</si>
  <si>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</si>
  <si>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</si>
  <si>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</si>
  <si>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</si>
  <si>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</si>
  <si>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</si>
  <si>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1-100-23</t>
  </si>
  <si>
    <t>Рабочий среднего разряда 2.3</t>
  </si>
  <si>
    <t>чел.-ч.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</si>
  <si>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</si>
  <si>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</si>
  <si>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</si>
  <si>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маш.-ч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</si>
  <si>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</si>
  <si>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</si>
  <si>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</si>
  <si>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1-100-30</t>
  </si>
  <si>
    <t>Рабочий среднего разряда 3</t>
  </si>
  <si>
    <t>1-100-38</t>
  </si>
  <si>
    <t>Рабочий среднего разряда 3.8</t>
  </si>
  <si>
    <t>4-100-00</t>
  </si>
  <si>
    <t>Затраты труда машинистов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</si>
  <si>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</si>
  <si>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</si>
  <si>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</si>
  <si>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</si>
  <si>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</si>
  <si>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</si>
  <si>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</si>
  <si>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</si>
  <si>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</si>
  <si>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</si>
  <si>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</si>
  <si>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</si>
  <si>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</si>
  <si>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</si>
  <si>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</si>
  <si>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</si>
  <si>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</si>
  <si>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</si>
  <si>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</si>
  <si>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</si>
  <si>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</si>
  <si>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01.7.03.04-0001</t>
  </si>
  <si>
    <t>ФССЦ-2001, 01.7.03.04-0001, приказ Минстроя России №1039/пр от 30.12.2016г.</t>
  </si>
  <si>
    <t>Электроэнергия</t>
  </si>
  <si>
    <t>КВТ-Ч</t>
  </si>
  <si>
    <t>01.7.11.07-0040</t>
  </si>
  <si>
    <t>ФССЦ-2001, 01.7.11.07-0040, приказ Минстроя России №1039/пр от 30.12.2016г.</t>
  </si>
  <si>
    <t>Электроды диаметром 4 мм Э50А</t>
  </si>
  <si>
    <t>07.2.07.13-0171</t>
  </si>
  <si>
    <t>ФССЦ-2001, 07.2.07.13-0171, приказ Минстроя России №1039/пр от 30.12.2016г.</t>
  </si>
  <si>
    <t>Подкладки металлические</t>
  </si>
  <si>
    <t>999-9950</t>
  </si>
  <si>
    <t>Вспомогательные ненормируемые материалы (2% от ОЗП)</t>
  </si>
  <si>
    <t>РУБ</t>
  </si>
  <si>
    <t>1-100-33</t>
  </si>
  <si>
    <t>Рабочий среднего разряда 3.3</t>
  </si>
  <si>
    <t>91.05.06-012</t>
  </si>
  <si>
    <t>ФСЭМ-2001, 91.05.06-012, приказ Минстроя России №1039/пр от 30.12.2016г.</t>
  </si>
  <si>
    <t>Краны на гусеничном ходу, грузоподъемность до 16 т</t>
  </si>
  <si>
    <t>91.07.02-011</t>
  </si>
  <si>
    <t>ФСЭМ-2001, 91.07.02-011, приказ Минстроя России №1039/пр от 30.12.2016г.</t>
  </si>
  <si>
    <t>Автобетононасосы, производительность 65 м3/ч</t>
  </si>
  <si>
    <t>91.07.04-001</t>
  </si>
  <si>
    <t>ФСЭМ-2001, 91.07.04-001, приказ Минстроя России №1039/пр от 30.12.2016г.</t>
  </si>
  <si>
    <t>Вибратор глубинный</t>
  </si>
  <si>
    <t>01.7.03.01-0001</t>
  </si>
  <si>
    <t>ФССЦ-2001, 01.7.03.01-0001, приказ Минстроя России №1039/пр от 30.12.2016г.</t>
  </si>
  <si>
    <t>Вода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</si>
  <si>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</si>
  <si>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</si>
  <si>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</si>
  <si>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01.7.15.06-0111</t>
  </si>
  <si>
    <t>ФССЦ-2001, 01.7.15.06-0111, приказ Минстроя России №1039/пр от 30.12.2016г.</t>
  </si>
  <si>
    <t>Гвозди строительные</t>
  </si>
  <si>
    <t>03.1.02.03-0011</t>
  </si>
  <si>
    <t>ФССЦ-2001, 03.1.02.03-0011, приказ Минстроя России №1039/пр от 30.12.2016г.</t>
  </si>
  <si>
    <t>Известь строительная негашеная комовая, сорт I</t>
  </si>
  <si>
    <t>08.3.03.04-0012</t>
  </si>
  <si>
    <t>ФССЦ-2001, 08.3.03.04-0012, приказ Минстроя России №1039/пр от 30.12.2016г.</t>
  </si>
  <si>
    <t>Проволока светлая диаметром 1,1 мм</t>
  </si>
  <si>
    <t>11.1.02.04-0031</t>
  </si>
  <si>
    <t>ФССЦ-2001, 11.1.02.04-0031, приказ Минстроя России №1039/пр от 30.12.2016г.</t>
  </si>
  <si>
    <t>Лесоматериалы круглые хвойных пород для строительства диаметром 14-24 см, длиной 3-6,5 м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</si>
  <si>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</si>
  <si>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</si>
  <si>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</si>
  <si>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</si>
  <si>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</si>
  <si>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</si>
  <si>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11.1.03.06-0095</t>
  </si>
  <si>
    <t>ФССЦ-2001, 11.1.03.06-0095, приказ Минстроя России №1039/пр от 30.12.2016г.</t>
  </si>
  <si>
    <t>Доски обрезные хвойных пород длиной 4-6,5 м, шириной 75-150 мм, толщиной 44 мм и более, III сорта</t>
  </si>
  <si>
    <t>11.2.13.04-0012</t>
  </si>
  <si>
    <t>ФССЦ-2001, 11.2.13.04-0012, приказ Минстроя России №1039/пр от 30.12.2016г.</t>
  </si>
  <si>
    <t>Щиты из досок толщиной 40 мм</t>
  </si>
  <si>
    <t>1-100-36</t>
  </si>
  <si>
    <t>Рабочий среднего разряда 3.6</t>
  </si>
  <si>
    <t>01.7.15.07-0152</t>
  </si>
  <si>
    <t>ФССЦ-2001, 01.7.15.07-0152, приказ Минстроя России №1039/пр от 30.12.2016г.</t>
  </si>
  <si>
    <t>Дюбель с шурупом 6/35 мм</t>
  </si>
  <si>
    <t>100 шт.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</si>
  <si>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</si>
  <si>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</si>
  <si>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</si>
  <si>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</si>
  <si>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</si>
  <si>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</si>
  <si>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</si>
  <si>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</si>
  <si>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Краска</t>
  </si>
  <si>
    <t>20.2.01.05-0001</t>
  </si>
  <si>
    <t>ФССЦ-2001, 20.2.01.05-0001, приказ Минстроя России №1039/пр от 30.12.2016г.</t>
  </si>
  <si>
    <t>Гильза кабельная медная ГМ 2,5</t>
  </si>
  <si>
    <t>20.2.02.01-0011</t>
  </si>
  <si>
    <t>ФССЦ-2001, 20.2.02.01-0011, приказ Минстроя России №1039/пр от 30.12.2016г.</t>
  </si>
  <si>
    <t>Втулки В17</t>
  </si>
  <si>
    <t>1000 шт.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</si>
  <si>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</si>
  <si>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</si>
  <si>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</si>
  <si>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</si>
  <si>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</si>
  <si>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</si>
  <si>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20.2.01.05-0007</t>
  </si>
  <si>
    <t>ФССЦ-2001, 20.2.01.05-0007, приказ Минстроя России №1039/пр от 30.12.2016г.</t>
  </si>
  <si>
    <t>Гильза кабельная медная ГМ 35</t>
  </si>
  <si>
    <t>20.2.02.01-0014</t>
  </si>
  <si>
    <t>ФССЦ-2001, 20.2.02.01-0014, приказ Минстроя России №1039/пр от 30.12.2016г.</t>
  </si>
  <si>
    <t>Втулки В42</t>
  </si>
  <si>
    <t>1-100-40</t>
  </si>
  <si>
    <t>Рабочий среднего разряда 4</t>
  </si>
  <si>
    <t>1-100-46</t>
  </si>
  <si>
    <t>Рабочий среднего разряда 4.6</t>
  </si>
  <si>
    <t>01.7.15.03-0042</t>
  </si>
  <si>
    <t>ФССЦ-2001, 01.7.15.03-0042, приказ Минстроя России №1039/пр от 30.12.2016г.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</si>
  <si>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</si>
  <si>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</si>
  <si>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</si>
  <si>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1-100-39</t>
  </si>
  <si>
    <t>Рабочий среднего разряда 3.9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</si>
  <si>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</si>
  <si>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</si>
  <si>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</si>
  <si>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</si>
  <si>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</si>
  <si>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</si>
  <si>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</si>
  <si>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</si>
  <si>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</si>
  <si>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</si>
  <si>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</si>
  <si>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</si>
  <si>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</si>
  <si>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</si>
  <si>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</si>
  <si>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</si>
  <si>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</si>
  <si>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</si>
  <si>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</si>
  <si>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</si>
  <si>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</si>
  <si>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</si>
  <si>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</si>
  <si>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</si>
  <si>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10 шт.</t>
  </si>
  <si>
    <t>1-100-44</t>
  </si>
  <si>
    <t>Рабочий среднего разряда 4.4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</si>
  <si>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</si>
  <si>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</si>
  <si>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</si>
  <si>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</si>
  <si>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</si>
  <si>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</si>
  <si>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</si>
  <si>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</si>
  <si>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</si>
  <si>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1-100-43</t>
  </si>
  <si>
    <t>Рабочий среднего разряда 4.3</t>
  </si>
  <si>
    <t>1-100-42</t>
  </si>
  <si>
    <t>Рабочий среднего разряда 4.2</t>
  </si>
  <si>
    <t>01.7.15.04-0011</t>
  </si>
  <si>
    <t>ФССЦ-2001, 01.7.15.04-0011, приказ Минстроя России №1039/пр от 30.12.2016г.</t>
  </si>
  <si>
    <t>Винты с полукруглой головкой длиной 50 мм</t>
  </si>
  <si>
    <t>20.5.04.10-0011</t>
  </si>
  <si>
    <t>ФССЦ-2001, 20.5.04.10-0011, приказ Минстроя России №1039/пр от 30.12.2016г.</t>
  </si>
  <si>
    <t>Сжимы соединительные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</si>
  <si>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</si>
  <si>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</si>
  <si>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</si>
  <si>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</si>
  <si>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</si>
  <si>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</si>
  <si>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</si>
  <si>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</si>
  <si>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</si>
  <si>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1-100-32</t>
  </si>
  <si>
    <t>Рабочий среднего разряда 3.2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</si>
  <si>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</si>
  <si>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</si>
  <si>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</si>
  <si>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</si>
  <si>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</si>
  <si>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</si>
  <si>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01.7.20.08-0051</t>
  </si>
  <si>
    <t>ФССЦ-2001, 01.7.20.08-0051, приказ Минстроя России №1039/пр от 30.12.2016г.</t>
  </si>
  <si>
    <t>Ветошь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</si>
  <si>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</si>
  <si>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</si>
  <si>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</si>
  <si>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</si>
  <si>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</si>
  <si>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</si>
  <si>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</si>
  <si>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</si>
  <si>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1-100-53</t>
  </si>
  <si>
    <t>Рабочий среднего разряда 5.3</t>
  </si>
  <si>
    <t>91.21.07-011</t>
  </si>
  <si>
    <t>ФСЭМ-2001, 91.21.07-011, приказ Минстроя России №1039/пр от 30.12.2016г.</t>
  </si>
  <si>
    <t>Машины мозаично-шлифовальные</t>
  </si>
  <si>
    <t>04.3.02.03-0102</t>
  </si>
  <si>
    <t>ФССЦ-2001, 04.3.02.03-0102, приказ Минстроя России №1039/пр от 30.12.2016г.</t>
  </si>
  <si>
    <t>Покрытие эпоксидное самовыравнивающееся для пола «Ризопокс-4101»</t>
  </si>
  <si>
    <t>14.4.01.09-0314</t>
  </si>
  <si>
    <t>ФССЦ-2001, 14.4.01.09-0314, приказ Минстроя России №1039/пр от 30.12.2016г.</t>
  </si>
  <si>
    <t>Грунтовка «Ризопокс-1100»</t>
  </si>
  <si>
    <t>1-100</t>
  </si>
  <si>
    <t>Средний разряд работы</t>
  </si>
  <si>
    <t>91.11.01-012</t>
  </si>
  <si>
    <t>ФСЭМ-2001, 91.11.01-012, приказ Минстроя России №1039/пр от 30.12.2016г.</t>
  </si>
  <si>
    <t>Машина монтажная для выполнения работ при прокладке и монтаже кабеля на базе автомобиля ГАЗ-66</t>
  </si>
  <si>
    <t>1-100-37</t>
  </si>
  <si>
    <t>Рабочий среднего разряда 3.7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</si>
  <si>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</si>
  <si>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</si>
  <si>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</si>
  <si>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</si>
  <si>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</si>
  <si>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</si>
  <si>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</si>
  <si>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</si>
  <si>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</si>
  <si>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04.3.01.09-0012</t>
  </si>
  <si>
    <t>ФССЦ-2001, 04.3.01.09-0012, приказ Минстроя России №1039/пр от 30.12.2016г.</t>
  </si>
  <si>
    <t>Раствор готовый кладочный цементный марки 50</t>
  </si>
  <si>
    <t>08.4.01.01-0022</t>
  </si>
  <si>
    <t>ФССЦ-2001, 08.4.01.01-0022, приказ Минстроя России №1039/пр от 30.12.2016г.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</si>
  <si>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</si>
  <si>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</si>
  <si>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</si>
  <si>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</si>
  <si>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01.1.02.08-0002</t>
  </si>
  <si>
    <t>ФССЦ-2001, 01.1.02.08-0002, приказ Минстроя России №1039/пр от 30.12.2016г.</t>
  </si>
  <si>
    <t>Прокладки из паронита марки ПМБ, толщиной 1 мм, диаметром 100 мм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</si>
  <si>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</si>
  <si>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</si>
  <si>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</si>
  <si>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</si>
  <si>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</si>
  <si>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</si>
  <si>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23.3.03.02-0075</t>
  </si>
  <si>
    <t>ФССЦ-2001, 23.3.03.02-0075, приказ Минстроя России №1039/пр от 30.12.2016г.</t>
  </si>
  <si>
    <t>Трубы стальные бесшовные, горячедеформированные со снятой фаской из стали марок 15, 20, 25, наружным диаметром 108 мм, толщина стенки 4 мм</t>
  </si>
  <si>
    <t>м</t>
  </si>
  <si>
    <t>1-100-35</t>
  </si>
  <si>
    <t>Рабочий среднего разряда 3.5</t>
  </si>
  <si>
    <t>07.2.07.13</t>
  </si>
  <si>
    <t>Конструкции стальные</t>
  </si>
  <si>
    <t>08.4.03.04</t>
  </si>
  <si>
    <t>Арматура</t>
  </si>
  <si>
    <t>07.1.01.01</t>
  </si>
  <si>
    <t>Дверь противопожарная металлическая</t>
  </si>
  <si>
    <t>04.3.02.09</t>
  </si>
  <si>
    <t>Смеси на цементной основе</t>
  </si>
  <si>
    <t>14.4.01.21</t>
  </si>
  <si>
    <t>Грунтовка</t>
  </si>
  <si>
    <t>14.3.02.01</t>
  </si>
  <si>
    <t>Краска акриловая</t>
  </si>
  <si>
    <t>04.3.01.09</t>
  </si>
  <si>
    <t>Раствор готовый кладочный тяжелый цементный</t>
  </si>
  <si>
    <t>23.8.03.12</t>
  </si>
  <si>
    <t>Фланцы стальные</t>
  </si>
  <si>
    <t>18.1.01.01</t>
  </si>
  <si>
    <t>Арматура трубопроводная фланцевая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</si>
  <si>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</si>
  <si>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</si>
  <si>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</si>
  <si>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</si>
  <si>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</si>
  <si>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</si>
  <si>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</si>
  <si>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</si>
  <si>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</si>
  <si>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</si>
  <si>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</si>
  <si>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</si>
  <si>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</si>
  <si>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</si>
  <si>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</si>
  <si>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</si>
  <si>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</si>
  <si>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</si>
  <si>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</si>
  <si>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</si>
  <si>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</si>
  <si>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</si>
  <si>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</si>
  <si>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2018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</si>
  <si>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</si>
  <si>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</si>
  <si>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</si>
  <si>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</si>
  <si>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</si>
  <si>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</si>
  <si>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</si>
  <si>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</si>
  <si>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r>
      <t>Установка повышения давления COR-2MVIS806/SKw-EB-R</t>
    </r>
    <r>
      <rPr>
        <i/>
        <sz val="10"/>
        <rFont val="Arial"/>
        <family val="2"/>
        <charset val="204"/>
      </rPr>
      <t xml:space="preserve">
Базисная стоимость: 51 852,48 = [347 930,15 /  6,71]</t>
    </r>
  </si>
  <si>
    <r>
      <t>Установка водяного пожаротушения СО-2 Helix V 5204-2-SK-FFS-R</t>
    </r>
    <r>
      <rPr>
        <i/>
        <sz val="10"/>
        <rFont val="Arial"/>
        <family val="2"/>
        <charset val="204"/>
      </rPr>
      <t xml:space="preserve">
Базисная стоимость: 136 642,20 = [916 869,15 /  6,71]</t>
    </r>
  </si>
  <si>
    <r>
      <t>Светильник потолочный накладной 4х18 Вт Seoul Semiconductor, 4275 Лм, 48 Вт</t>
    </r>
    <r>
      <rPr>
        <i/>
        <sz val="10"/>
        <rFont val="Arial"/>
        <family val="2"/>
        <charset val="204"/>
      </rPr>
      <t xml:space="preserve">
Базисная стоимость: 442,04 = [2 966,09 /  6,71]</t>
    </r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</si>
  <si>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</si>
  <si>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</si>
  <si>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</si>
  <si>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</si>
  <si>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</si>
  <si>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</si>
  <si>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</si>
  <si>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</si>
  <si>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</si>
  <si>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</si>
  <si>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</si>
  <si>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</si>
  <si>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</si>
  <si>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</si>
  <si>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</si>
  <si>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</si>
  <si>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</si>
  <si>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</si>
  <si>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</si>
  <si>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</si>
  <si>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</si>
  <si>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</si>
  <si>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</si>
  <si>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</si>
  <si>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</si>
  <si>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</si>
  <si>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</si>
  <si>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</si>
  <si>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</si>
  <si>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</si>
  <si>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</si>
  <si>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</si>
  <si>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</si>
  <si>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</si>
  <si>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</si>
  <si>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</si>
  <si>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</si>
  <si>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</si>
  <si>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</si>
  <si>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</si>
  <si>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</si>
  <si>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</si>
  <si>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</si>
  <si>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Коэфф. к сметной цене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</si>
  <si>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</si>
  <si>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</si>
  <si>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</si>
  <si>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</si>
  <si>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</si>
  <si>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Исключен
Бетон тяжелый, класс В12,5 (М150)</t>
  </si>
  <si>
    <t xml:space="preserve">Стоимость материалов 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</si>
  <si>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</si>
  <si>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</si>
  <si>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</si>
  <si>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</si>
  <si>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</si>
  <si>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</si>
  <si>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</si>
  <si>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</si>
  <si>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</si>
  <si>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</si>
  <si>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</si>
  <si>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</si>
  <si>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</si>
  <si>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</si>
  <si>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</si>
  <si>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</si>
  <si>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</si>
  <si>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</si>
  <si>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</si>
  <si>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</si>
  <si>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</si>
  <si>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</si>
  <si>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</si>
  <si>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</si>
  <si>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>Итого</t>
  </si>
  <si>
    <t xml:space="preserve">Сумма НДС </t>
  </si>
  <si>
    <t xml:space="preserve">Всего с учетом НДС </t>
  </si>
  <si>
    <t>МП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</si>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</sst>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0.0"/>
  </numFmts>
  <fonts count="21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2" xfId="0" applyFont="1" applyBorder="1"/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8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right" wrapText="1"/>
    </xf>
    <xf numFmtId="164" fontId="12" fillId="0" borderId="0" xfId="0" applyNumberFormat="1" applyFont="1" applyAlignment="1">
      <alignment horizontal="right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4" fontId="13" fillId="0" borderId="2" xfId="0" applyNumberFormat="1" applyFont="1" applyBorder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3" fillId="0" borderId="2" xfId="0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4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3" fillId="0" borderId="6" xfId="0" applyFont="1" applyBorder="1" applyAlignment="1">
      <alignment horizontal="center"/>
    </xf>
    <xf numFmtId="14" fontId="13" fillId="0" borderId="0" xfId="0" applyNumberFormat="1" applyFont="1"/>
    <xf numFmtId="0" fontId="13" fillId="0" borderId="5" xfId="0" applyFont="1" applyBorder="1" applyAlignment="1">
      <alignment horizontal="center" vertical="center" wrapText="1" shrinkToFit="1"/>
    </xf>
    <xf numFmtId="0" fontId="13" fillId="0" borderId="5" xfId="0" applyFont="1" applyBorder="1" applyAlignment="1">
      <alignment horizontal="center" wrapText="1" shrinkToFit="1"/>
    </xf>
    <xf numFmtId="0" fontId="13" fillId="0" borderId="4" xfId="0" applyFont="1" applyBorder="1" applyAlignment="1">
      <alignment horizontal="center" vertical="center" wrapText="1" shrinkToFit="1"/>
    </xf>
    <xf numFmtId="165" fontId="13" fillId="0" borderId="0" xfId="0" applyNumberFormat="1" applyFont="1"/>
    <xf numFmtId="165" fontId="13" fillId="0" borderId="2" xfId="0" applyNumberFormat="1" applyFont="1" applyBorder="1" applyAlignment="1">
      <alignment horizontal="right"/>
    </xf>
    <xf numFmtId="164" fontId="16" fillId="0" borderId="1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164" fontId="13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1" fillId="0" borderId="0" xfId="0" quotePrefix="1" applyFont="1" applyAlignment="1">
      <alignment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3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top" shrinkToFit="1"/>
    </xf>
    <xf numFmtId="0" fontId="13" fillId="0" borderId="4" xfId="0" applyFont="1" applyBorder="1" applyAlignment="1">
      <alignment horizontal="justify" vertical="top" wrapText="1" shrinkToFit="1"/>
    </xf>
    <xf numFmtId="0" fontId="13" fillId="0" borderId="16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right"/>
    </xf>
    <xf numFmtId="0" fontId="13" fillId="0" borderId="6" xfId="0" applyFont="1" applyBorder="1" applyAlignment="1">
      <alignment horizontal="right"/>
    </xf>
    <xf numFmtId="164" fontId="13" fillId="0" borderId="5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 wrapText="1" shrinkToFit="1"/>
    </xf>
    <xf numFmtId="164" fontId="13" fillId="0" borderId="5" xfId="0" applyNumberFormat="1" applyFont="1" applyBorder="1" applyAlignment="1">
      <alignment horizontal="right" vertical="center" wrapText="1" shrinkToFit="1"/>
    </xf>
    <xf numFmtId="0" fontId="13" fillId="0" borderId="6" xfId="0" applyFont="1" applyBorder="1" applyAlignment="1">
      <alignment horizontal="right" vertical="center" wrapText="1" shrinkToFit="1"/>
    </xf>
    <xf numFmtId="164" fontId="13" fillId="0" borderId="4" xfId="0" applyNumberFormat="1" applyFont="1" applyBorder="1" applyAlignment="1">
      <alignment horizontal="right" vertical="center" wrapText="1" shrinkToFit="1"/>
    </xf>
    <xf numFmtId="0" fontId="13" fillId="0" borderId="11" xfId="0" applyFont="1" applyBorder="1" applyAlignment="1">
      <alignment horizontal="right" vertical="center" wrapText="1" shrinkToFit="1"/>
    </xf>
    <xf numFmtId="0" fontId="13" fillId="0" borderId="1" xfId="0" applyFont="1" applyBorder="1" applyAlignment="1">
      <alignment horizontal="center"/>
    </xf>
    <xf numFmtId="0" fontId="13" fillId="0" borderId="5" xfId="0" applyFont="1" applyBorder="1" applyAlignment="1">
      <alignment horizontal="justify" vertical="top" wrapText="1" shrinkToFit="1"/>
    </xf>
    <xf numFmtId="164" fontId="13" fillId="0" borderId="5" xfId="0" applyNumberFormat="1" applyFont="1" applyBorder="1" applyAlignment="1">
      <alignment horizontal="right" wrapText="1" shrinkToFit="1"/>
    </xf>
    <xf numFmtId="0" fontId="13" fillId="0" borderId="1" xfId="0" applyFont="1" applyBorder="1" applyAlignment="1">
      <alignment horizontal="right" wrapText="1" shrinkToFit="1"/>
    </xf>
    <xf numFmtId="0" fontId="13" fillId="0" borderId="6" xfId="0" applyFont="1" applyBorder="1" applyAlignment="1">
      <alignment horizontal="right" wrapText="1" shrinkToFit="1"/>
    </xf>
    <xf numFmtId="0" fontId="13" fillId="0" borderId="5" xfId="0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wrapText="1" shrinkToFit="1"/>
    </xf>
    <xf numFmtId="0" fontId="13" fillId="0" borderId="16" xfId="0" applyFont="1" applyBorder="1" applyAlignment="1">
      <alignment horizontal="center"/>
    </xf>
    <xf numFmtId="14" fontId="13" fillId="0" borderId="4" xfId="0" applyNumberFormat="1" applyFont="1" applyBorder="1" applyAlignment="1">
      <alignment horizontal="center"/>
    </xf>
    <xf numFmtId="14" fontId="13" fillId="0" borderId="11" xfId="0" applyNumberFormat="1" applyFont="1" applyBorder="1" applyAlignment="1">
      <alignment horizontal="center"/>
    </xf>
    <xf numFmtId="14" fontId="13" fillId="0" borderId="16" xfId="0" applyNumberFormat="1" applyFont="1" applyBorder="1" applyAlignment="1">
      <alignment horizontal="center"/>
    </xf>
    <xf numFmtId="0" fontId="13" fillId="0" borderId="4" xfId="0" applyFont="1" applyBorder="1" applyAlignment="1">
      <alignment horizontal="right"/>
    </xf>
    <xf numFmtId="0" fontId="13" fillId="0" borderId="16" xfId="0" applyFont="1" applyBorder="1" applyAlignment="1">
      <alignment horizontal="right"/>
    </xf>
    <xf numFmtId="0" fontId="13" fillId="0" borderId="4" xfId="0" applyFont="1" applyBorder="1"/>
    <xf numFmtId="0" fontId="13" fillId="0" borderId="11" xfId="0" applyFont="1" applyBorder="1"/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right"/>
    </xf>
    <xf numFmtId="0" fontId="13" fillId="0" borderId="2" xfId="0" applyFont="1" applyBorder="1"/>
    <xf numFmtId="0" fontId="1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97"/>
  <sheetViews>
    <sheetView tabSelected="1" zoomScale="70" zoomScaleNormal="70" workbookViewId="0">
      <selection activeCell="M10" sqref="M10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2" t="str">
        <f>Source!B1</f>
        <v>Smeta.RU  (495) 974-1589</v>
      </c>
      <c r="I1" s="11" t="s">
        <v>792</v>
      </c>
    </row>
    <row r="2" spans="1:30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3" spans="1:30" ht="14.25" x14ac:dyDescent="0.2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30" ht="15.75" x14ac:dyDescent="0.25">
      <c r="A4" s="17"/>
      <c r="B4" s="84" t="str">
        <f>CONCATENATE( "ЛОКАЛЬНАЯ СМЕТА ",IF(Source!F20&lt;&gt;"Новая локальная смета", Source!F20, ""))</f>
        <v xml:space="preserve">ЛОКАЛЬНАЯ СМЕТА </v>
      </c>
      <c r="C4" s="84"/>
      <c r="D4" s="84"/>
      <c r="E4" s="84"/>
      <c r="F4" s="84"/>
      <c r="G4" s="84"/>
      <c r="H4" s="84"/>
      <c r="I4" s="84"/>
      <c r="J4" s="84"/>
      <c r="K4" s="84"/>
      <c r="L4" s="17"/>
    </row>
    <row r="5" spans="1:30" ht="15.75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7"/>
    </row>
    <row r="6" spans="1:30" ht="18" hidden="1" x14ac:dyDescent="0.25">
      <c r="A6" s="17"/>
      <c r="B6" s="85" t="str">
        <f>IF(Source!G20&lt;&gt;"Новая локальная смета", Source!G20, "")</f>
        <v/>
      </c>
      <c r="C6" s="85"/>
      <c r="D6" s="85"/>
      <c r="E6" s="85"/>
      <c r="F6" s="85"/>
      <c r="G6" s="85"/>
      <c r="H6" s="85"/>
      <c r="I6" s="85"/>
      <c r="J6" s="85"/>
      <c r="K6" s="85"/>
      <c r="L6" s="17"/>
    </row>
    <row r="7" spans="1:30" ht="14.25" hidden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30" ht="36" x14ac:dyDescent="0.25">
      <c r="A8" s="14"/>
      <c r="B8" s="86" t="str">
        <f>IF(Source!G12&lt;&gt;"Новый объект", Source!G12, "")</f>
        <v>Монтаж насосных установок системы пожарного водопровода согласно проекту № 136-06/2018 ВПВ в здании учебного корпуса "К" НИЯУ МИФИ по адресу: г. Москва, Каширское шоссе, д. 31, стр. 46</v>
      </c>
      <c r="C8" s="86"/>
      <c r="D8" s="86"/>
      <c r="E8" s="86"/>
      <c r="F8" s="86"/>
      <c r="G8" s="86"/>
      <c r="H8" s="86"/>
      <c r="I8" s="86"/>
      <c r="J8" s="86"/>
      <c r="K8" s="86"/>
      <c r="L8" s="19"/>
      <c r="AD8" s="52" t="str">
        <f>IF(Source!G12&lt;&gt;"Новый объект", Source!G12, "")</f>
        <v>Монтаж насосных установок системы пожарного водопровода согласно проекту № 136-06/2018 ВПВ в здании учебного корпуса "К" НИЯУ МИФИ по адресу: г. Москва, Каширское шоссе, д. 31, стр. 46</v>
      </c>
    </row>
    <row r="9" spans="1:30" ht="14.25" x14ac:dyDescent="0.2">
      <c r="A9" s="14"/>
      <c r="B9" s="87" t="s">
        <v>679</v>
      </c>
      <c r="C9" s="87"/>
      <c r="D9" s="87"/>
      <c r="E9" s="87"/>
      <c r="F9" s="87"/>
      <c r="G9" s="87"/>
      <c r="H9" s="87"/>
      <c r="I9" s="87"/>
      <c r="J9" s="87"/>
      <c r="K9" s="87"/>
      <c r="L9" s="16"/>
    </row>
    <row r="10" spans="1:30" ht="14.25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30" ht="14.25" x14ac:dyDescent="0.2">
      <c r="A11" s="14"/>
      <c r="B11" s="14"/>
      <c r="C11" s="14"/>
      <c r="D11" s="14"/>
      <c r="E11" s="20"/>
      <c r="F11" s="20"/>
      <c r="G11" s="88" t="s">
        <v>680</v>
      </c>
      <c r="H11" s="88"/>
      <c r="I11" s="88" t="s">
        <v>681</v>
      </c>
      <c r="J11" s="88"/>
      <c r="K11" s="14"/>
      <c r="L11" s="14"/>
    </row>
    <row r="12" spans="1:30" ht="15" x14ac:dyDescent="0.25">
      <c r="A12" s="14"/>
      <c r="B12" s="14"/>
      <c r="C12" s="80" t="s">
        <v>682</v>
      </c>
      <c r="D12" s="80"/>
      <c r="E12" s="80"/>
      <c r="F12" s="80"/>
      <c r="G12" s="79">
        <f>SUM(O21:O295)/1000</f>
        <v>300.36511999999993</v>
      </c>
      <c r="H12" s="79"/>
      <c r="I12" s="79">
        <f>(Source!P201/1000)</f>
        <v>2378.4144200000001</v>
      </c>
      <c r="J12" s="79"/>
      <c r="K12" s="81" t="s">
        <v>683</v>
      </c>
      <c r="L12" s="81"/>
    </row>
    <row r="13" spans="1:30" ht="14.25" x14ac:dyDescent="0.2">
      <c r="A13" s="14"/>
      <c r="B13" s="14"/>
      <c r="C13" s="83" t="s">
        <v>684</v>
      </c>
      <c r="D13" s="83"/>
      <c r="E13" s="83"/>
      <c r="F13" s="83"/>
      <c r="G13" s="79">
        <f>SUM(W21:W295)/1000</f>
        <v>48.272910000000003</v>
      </c>
      <c r="H13" s="79"/>
      <c r="I13" s="79">
        <f>(Source!P188)/1000</f>
        <v>324.06689</v>
      </c>
      <c r="J13" s="79"/>
      <c r="K13" s="81" t="s">
        <v>683</v>
      </c>
      <c r="L13" s="81"/>
    </row>
    <row r="14" spans="1:30" ht="14.25" x14ac:dyDescent="0.2">
      <c r="A14" s="14"/>
      <c r="B14" s="14"/>
      <c r="C14" s="83" t="s">
        <v>685</v>
      </c>
      <c r="D14" s="83"/>
      <c r="E14" s="83"/>
      <c r="F14" s="83"/>
      <c r="G14" s="79">
        <f>SUM(X21:X295)/1000</f>
        <v>252.09221000000002</v>
      </c>
      <c r="H14" s="79"/>
      <c r="I14" s="79">
        <f>(Source!P189)/1000</f>
        <v>1691.53855</v>
      </c>
      <c r="J14" s="79"/>
      <c r="K14" s="81" t="s">
        <v>683</v>
      </c>
      <c r="L14" s="81"/>
    </row>
    <row r="15" spans="1:30" ht="15" x14ac:dyDescent="0.25">
      <c r="A15" s="14"/>
      <c r="B15" s="14"/>
      <c r="C15" s="80" t="s">
        <v>686</v>
      </c>
      <c r="D15" s="80"/>
      <c r="E15" s="80"/>
      <c r="F15" s="80"/>
      <c r="G15" s="79">
        <f>I15</f>
        <v>951.32863000000009</v>
      </c>
      <c r="H15" s="79"/>
      <c r="I15" s="79">
        <f>(Source!P193+Source!P194)</f>
        <v>951.32863000000009</v>
      </c>
      <c r="J15" s="79"/>
      <c r="K15" s="81" t="s">
        <v>687</v>
      </c>
      <c r="L15" s="81"/>
    </row>
    <row r="16" spans="1:30" ht="15" x14ac:dyDescent="0.25">
      <c r="A16" s="14"/>
      <c r="B16" s="14"/>
      <c r="C16" s="80" t="s">
        <v>688</v>
      </c>
      <c r="D16" s="80"/>
      <c r="E16" s="80"/>
      <c r="F16" s="80"/>
      <c r="G16" s="79">
        <f>SUM(R21:R295)/1000</f>
        <v>10.453759999999996</v>
      </c>
      <c r="H16" s="79"/>
      <c r="I16" s="79">
        <f>((Source!P186 + Source!P185)/1000)</f>
        <v>70.1447</v>
      </c>
      <c r="J16" s="79"/>
      <c r="K16" s="81" t="s">
        <v>683</v>
      </c>
      <c r="L16" s="81"/>
    </row>
    <row r="17" spans="1:26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26" ht="14.25" x14ac:dyDescent="0.2">
      <c r="A18" s="82" t="s">
        <v>701</v>
      </c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</row>
    <row r="19" spans="1:26" ht="57" x14ac:dyDescent="0.2">
      <c r="A19" s="21" t="s">
        <v>689</v>
      </c>
      <c r="B19" s="21" t="s">
        <v>690</v>
      </c>
      <c r="C19" s="21" t="s">
        <v>691</v>
      </c>
      <c r="D19" s="21" t="s">
        <v>692</v>
      </c>
      <c r="E19" s="21" t="s">
        <v>693</v>
      </c>
      <c r="F19" s="21" t="s">
        <v>694</v>
      </c>
      <c r="G19" s="21" t="s">
        <v>695</v>
      </c>
      <c r="H19" s="21" t="s">
        <v>696</v>
      </c>
      <c r="I19" s="21" t="s">
        <v>697</v>
      </c>
      <c r="J19" s="21" t="s">
        <v>698</v>
      </c>
      <c r="K19" s="21" t="s">
        <v>699</v>
      </c>
      <c r="L19" s="21" t="s">
        <v>700</v>
      </c>
    </row>
    <row r="20" spans="1:26" ht="14.25" x14ac:dyDescent="0.2">
      <c r="A20" s="22">
        <v>1</v>
      </c>
      <c r="B20" s="22">
        <v>2</v>
      </c>
      <c r="C20" s="22">
        <v>3</v>
      </c>
      <c r="D20" s="22">
        <v>4</v>
      </c>
      <c r="E20" s="22">
        <v>5</v>
      </c>
      <c r="F20" s="22">
        <v>6</v>
      </c>
      <c r="G20" s="22">
        <v>7</v>
      </c>
      <c r="H20" s="22">
        <v>8</v>
      </c>
      <c r="I20" s="22">
        <v>9</v>
      </c>
      <c r="J20" s="22">
        <v>10</v>
      </c>
      <c r="K20" s="22">
        <v>11</v>
      </c>
      <c r="L20" s="23">
        <v>12</v>
      </c>
    </row>
    <row r="21" spans="1:26" ht="42.75" x14ac:dyDescent="0.2">
      <c r="A21" s="47" t="str">
        <f>Source!E25</f>
        <v>1</v>
      </c>
      <c r="B21" s="48" t="str">
        <f>Source!F25</f>
        <v>56-9-1</v>
      </c>
      <c r="C21" s="48" t="str">
        <f>Source!G25</f>
        <v>Демонтаж дверных коробок в каменных стенах с отбивкой штукатурки в откосах</v>
      </c>
      <c r="D21" s="31" t="str">
        <f>Source!H25</f>
        <v>100 ШТ</v>
      </c>
      <c r="E21" s="13">
        <f>Source!I25</f>
        <v>0.02</v>
      </c>
      <c r="F21" s="32">
        <f>Source!AL25+Source!AM25+Source!AO25</f>
        <v>1579.15</v>
      </c>
      <c r="G21" s="33"/>
      <c r="H21" s="32"/>
      <c r="I21" s="33" t="str">
        <f>Source!BO25</f>
        <v/>
      </c>
      <c r="J21" s="33"/>
      <c r="K21" s="32"/>
      <c r="L21" s="34"/>
      <c r="S21">
        <f>ROUND((Source!FX25/100)*((ROUND(Source!AF25*Source!I25, 2)+ROUND(Source!AE25*Source!I25, 2))), 2)</f>
        <v>23.58</v>
      </c>
      <c r="T21">
        <f>Source!X25</f>
        <v>158.24</v>
      </c>
      <c r="U21">
        <f>ROUND((Source!FY25/100)*((ROUND(Source!AF25*Source!I25, 2)+ROUND(Source!AE25*Source!I25, 2))), 2)</f>
        <v>17.829999999999998</v>
      </c>
      <c r="V21">
        <f>Source!Y25</f>
        <v>119.65</v>
      </c>
    </row>
    <row r="22" spans="1:26" x14ac:dyDescent="0.2">
      <c r="C22" s="25" t="str">
        <f>"Объем: "&amp;Source!I25&amp;"=2/"&amp;"100"</f>
        <v>Объем: 0,02=2/100</v>
      </c>
    </row>
    <row r="23" spans="1:26" ht="14.25" x14ac:dyDescent="0.2">
      <c r="A23" s="47"/>
      <c r="B23" s="48"/>
      <c r="C23" s="48" t="s">
        <v>702</v>
      </c>
      <c r="D23" s="31"/>
      <c r="E23" s="13"/>
      <c r="F23" s="32">
        <f>Source!AO25</f>
        <v>1437.99</v>
      </c>
      <c r="G23" s="33" t="str">
        <f>Source!DG25</f>
        <v/>
      </c>
      <c r="H23" s="32">
        <f>ROUND(Source!AF25*Source!I25, 2)</f>
        <v>28.76</v>
      </c>
      <c r="I23" s="33"/>
      <c r="J23" s="33">
        <f>IF(Source!BA25&lt;&gt; 0, Source!BA25, 1)</f>
        <v>6.71</v>
      </c>
      <c r="K23" s="32">
        <f>Source!S25</f>
        <v>192.98</v>
      </c>
      <c r="L23" s="34"/>
      <c r="R23">
        <f>H23</f>
        <v>28.76</v>
      </c>
    </row>
    <row r="24" spans="1:26" ht="14.25" x14ac:dyDescent="0.2">
      <c r="A24" s="47"/>
      <c r="B24" s="48"/>
      <c r="C24" s="48" t="s">
        <v>298</v>
      </c>
      <c r="D24" s="31"/>
      <c r="E24" s="13"/>
      <c r="F24" s="32">
        <f>Source!AM25</f>
        <v>141.16</v>
      </c>
      <c r="G24" s="33" t="str">
        <f>Source!DE25</f>
        <v/>
      </c>
      <c r="H24" s="32">
        <f>ROUND(Source!AD25*Source!I25, 2)</f>
        <v>2.82</v>
      </c>
      <c r="I24" s="33"/>
      <c r="J24" s="33">
        <f>IF(Source!BB25&lt;&gt; 0, Source!BB25, 1)</f>
        <v>6.71</v>
      </c>
      <c r="K24" s="32">
        <f>Source!Q25</f>
        <v>18.940000000000001</v>
      </c>
      <c r="L24" s="34"/>
    </row>
    <row r="25" spans="1:26" ht="14.25" x14ac:dyDescent="0.2">
      <c r="A25" s="47"/>
      <c r="B25" s="48"/>
      <c r="C25" s="48" t="s">
        <v>703</v>
      </c>
      <c r="D25" s="31" t="s">
        <v>704</v>
      </c>
      <c r="E25" s="13">
        <f>Source!BZ25</f>
        <v>82</v>
      </c>
      <c r="F25" s="51"/>
      <c r="G25" s="33"/>
      <c r="H25" s="32">
        <f>SUM(S21:S28)</f>
        <v>23.58</v>
      </c>
      <c r="I25" s="35"/>
      <c r="J25" s="29">
        <f>Source!AT25</f>
        <v>82</v>
      </c>
      <c r="K25" s="32">
        <f>SUM(T21:T28)</f>
        <v>158.24</v>
      </c>
      <c r="L25" s="34"/>
    </row>
    <row r="26" spans="1:26" ht="14.25" x14ac:dyDescent="0.2">
      <c r="A26" s="47"/>
      <c r="B26" s="48"/>
      <c r="C26" s="48" t="s">
        <v>705</v>
      </c>
      <c r="D26" s="31" t="s">
        <v>704</v>
      </c>
      <c r="E26" s="13">
        <f>Source!CA25</f>
        <v>62</v>
      </c>
      <c r="F26" s="51"/>
      <c r="G26" s="33"/>
      <c r="H26" s="32">
        <f>SUM(U21:U28)</f>
        <v>17.829999999999998</v>
      </c>
      <c r="I26" s="35"/>
      <c r="J26" s="29">
        <f>Source!AU25</f>
        <v>62</v>
      </c>
      <c r="K26" s="32">
        <f>SUM(V21:V28)</f>
        <v>119.65</v>
      </c>
      <c r="L26" s="34"/>
    </row>
    <row r="27" spans="1:26" ht="14.25" x14ac:dyDescent="0.2">
      <c r="A27" s="47"/>
      <c r="B27" s="48"/>
      <c r="C27" s="48" t="s">
        <v>706</v>
      </c>
      <c r="D27" s="31" t="s">
        <v>707</v>
      </c>
      <c r="E27" s="13">
        <f>Source!AQ25</f>
        <v>179.3</v>
      </c>
      <c r="F27" s="32"/>
      <c r="G27" s="33" t="str">
        <f>Source!DI25</f>
        <v/>
      </c>
      <c r="H27" s="32"/>
      <c r="I27" s="33"/>
      <c r="J27" s="33"/>
      <c r="K27" s="32"/>
      <c r="L27" s="36">
        <f>Source!U25</f>
        <v>3.5860000000000003</v>
      </c>
    </row>
    <row r="28" spans="1:26" ht="14.25" x14ac:dyDescent="0.2">
      <c r="A28" s="49" t="str">
        <f>Source!E27</f>
        <v>1,1</v>
      </c>
      <c r="B28" s="50" t="str">
        <f>Source!F27</f>
        <v>01.7.07.07</v>
      </c>
      <c r="C28" s="50" t="str">
        <f>Source!G27</f>
        <v>Строительный мусор</v>
      </c>
      <c r="D28" s="37" t="str">
        <f>Source!H27</f>
        <v>т</v>
      </c>
      <c r="E28" s="38">
        <f>Source!I27</f>
        <v>0.21</v>
      </c>
      <c r="F28" s="39">
        <f>Source!AL27+Source!AM27+Source!AO27</f>
        <v>0</v>
      </c>
      <c r="G28" s="40" t="s">
        <v>6</v>
      </c>
      <c r="H28" s="39">
        <f>ROUND(Source!AC27*Source!I27, 2)+ROUND(Source!AD27*Source!I27, 2)+ROUND(Source!AF27*Source!I27, 2)</f>
        <v>0</v>
      </c>
      <c r="I28" s="41"/>
      <c r="J28" s="41">
        <f>IF(Source!BC27&lt;&gt; 0, Source!BC27, 1)</f>
        <v>6.71</v>
      </c>
      <c r="K28" s="39">
        <f>Source!O27</f>
        <v>0</v>
      </c>
      <c r="L28" s="42"/>
      <c r="S28">
        <f>ROUND((Source!FX27/100)*((ROUND(Source!AF27*Source!I27, 2)+ROUND(Source!AE27*Source!I27, 2))), 2)</f>
        <v>0</v>
      </c>
      <c r="T28">
        <f>Source!X27</f>
        <v>0</v>
      </c>
      <c r="U28">
        <f>ROUND((Source!FY27/100)*((ROUND(Source!AF27*Source!I27, 2)+ROUND(Source!AE27*Source!I27, 2))), 2)</f>
        <v>0</v>
      </c>
      <c r="V28">
        <f>Source!Y27</f>
        <v>0</v>
      </c>
      <c r="W28">
        <f>IF(Source!BI27&lt;=1,H28, 0)</f>
        <v>0</v>
      </c>
      <c r="X28">
        <f>IF(Source!BI27=2,H28, 0)</f>
        <v>0</v>
      </c>
      <c r="Y28">
        <f>IF(Source!BI27=3,H28, 0)</f>
        <v>0</v>
      </c>
      <c r="Z28">
        <f>IF(Source!BI27=4,H28, 0)</f>
        <v>0</v>
      </c>
    </row>
    <row r="29" spans="1:26" ht="15" x14ac:dyDescent="0.25">
      <c r="G29" s="72">
        <f>H23+H24+H25+H26+SUM(H28:H28)</f>
        <v>72.989999999999995</v>
      </c>
      <c r="H29" s="72"/>
      <c r="J29" s="72">
        <f>K23+K24+K25+K26+SUM(K28:K28)</f>
        <v>489.80999999999995</v>
      </c>
      <c r="K29" s="72"/>
      <c r="L29" s="43">
        <f>Source!U25</f>
        <v>3.5860000000000003</v>
      </c>
      <c r="O29" s="26">
        <f>G29</f>
        <v>72.989999999999995</v>
      </c>
      <c r="P29" s="26">
        <f>J29</f>
        <v>489.80999999999995</v>
      </c>
      <c r="Q29" s="26">
        <f>L29</f>
        <v>3.5860000000000003</v>
      </c>
      <c r="W29">
        <f>IF(Source!BI25&lt;=1,H23+H24+H25+H26, 0)</f>
        <v>72.989999999999995</v>
      </c>
      <c r="X29">
        <f>IF(Source!BI25=2,H23+H24+H25+H26, 0)</f>
        <v>0</v>
      </c>
      <c r="Y29">
        <f>IF(Source!BI25=3,H23+H24+H25+H26, 0)</f>
        <v>0</v>
      </c>
      <c r="Z29">
        <f>IF(Source!BI25=4,H23+H24+H25+H26, 0)</f>
        <v>0</v>
      </c>
    </row>
    <row r="30" spans="1:26" ht="57" x14ac:dyDescent="0.2">
      <c r="A30" s="47" t="str">
        <f>Source!E29</f>
        <v>2</v>
      </c>
      <c r="B30" s="48" t="str">
        <f>Source!F29</f>
        <v>46-04-003-02</v>
      </c>
      <c r="C30" s="48" t="str">
        <f>Source!G29</f>
        <v>Разборка бетонных конструкций объемом более 1 м3 при помощи отбойных молотков из бетона марки 150</v>
      </c>
      <c r="D30" s="31" t="str">
        <f>Source!H29</f>
        <v>м3</v>
      </c>
      <c r="E30" s="13">
        <f>Source!I29</f>
        <v>3</v>
      </c>
      <c r="F30" s="32">
        <f>Source!AL29+Source!AM29+Source!AO29</f>
        <v>552.24</v>
      </c>
      <c r="G30" s="33"/>
      <c r="H30" s="32"/>
      <c r="I30" s="33" t="str">
        <f>Source!BO29</f>
        <v/>
      </c>
      <c r="J30" s="33"/>
      <c r="K30" s="32"/>
      <c r="L30" s="34"/>
      <c r="S30">
        <f>ROUND((Source!FX29/100)*((ROUND(Source!AF29*Source!I29, 2)+ROUND(Source!AE29*Source!I29, 2))), 2)</f>
        <v>544.94000000000005</v>
      </c>
      <c r="T30">
        <f>Source!X29</f>
        <v>3656.52</v>
      </c>
      <c r="U30">
        <f>ROUND((Source!FY29/100)*((ROUND(Source!AF29*Source!I29, 2)+ROUND(Source!AE29*Source!I29, 2))), 2)</f>
        <v>327.51</v>
      </c>
      <c r="V30">
        <f>Source!Y29</f>
        <v>2216.0700000000002</v>
      </c>
    </row>
    <row r="31" spans="1:26" ht="14.25" x14ac:dyDescent="0.2">
      <c r="A31" s="47"/>
      <c r="B31" s="48"/>
      <c r="C31" s="48" t="s">
        <v>702</v>
      </c>
      <c r="D31" s="31"/>
      <c r="E31" s="13"/>
      <c r="F31" s="32">
        <f>Source!AO29</f>
        <v>183.48</v>
      </c>
      <c r="G31" s="33" t="str">
        <f>Source!DG29</f>
        <v/>
      </c>
      <c r="H31" s="32">
        <f>ROUND(Source!AF29*Source!I29, 2)</f>
        <v>550.44000000000005</v>
      </c>
      <c r="I31" s="33"/>
      <c r="J31" s="33">
        <f>IF(Source!BA29&lt;&gt; 0, Source!BA29, 1)</f>
        <v>6.71</v>
      </c>
      <c r="K31" s="32">
        <f>Source!S29</f>
        <v>3693.45</v>
      </c>
      <c r="L31" s="34"/>
      <c r="R31">
        <f>H31</f>
        <v>550.44000000000005</v>
      </c>
    </row>
    <row r="32" spans="1:26" ht="14.25" x14ac:dyDescent="0.2">
      <c r="A32" s="47"/>
      <c r="B32" s="48"/>
      <c r="C32" s="48" t="s">
        <v>298</v>
      </c>
      <c r="D32" s="31"/>
      <c r="E32" s="13"/>
      <c r="F32" s="32">
        <f>Source!AM29</f>
        <v>368.76</v>
      </c>
      <c r="G32" s="33" t="str">
        <f>Source!DE29</f>
        <v/>
      </c>
      <c r="H32" s="32">
        <f>ROUND(Source!AD29*Source!I29, 2)</f>
        <v>1106.28</v>
      </c>
      <c r="I32" s="33"/>
      <c r="J32" s="33">
        <f>IF(Source!BB29&lt;&gt; 0, Source!BB29, 1)</f>
        <v>6.71</v>
      </c>
      <c r="K32" s="32">
        <f>Source!Q29</f>
        <v>7423.14</v>
      </c>
      <c r="L32" s="34"/>
    </row>
    <row r="33" spans="1:26" ht="14.25" x14ac:dyDescent="0.2">
      <c r="A33" s="47"/>
      <c r="B33" s="48"/>
      <c r="C33" s="48" t="s">
        <v>703</v>
      </c>
      <c r="D33" s="31" t="s">
        <v>704</v>
      </c>
      <c r="E33" s="13">
        <f>Source!BZ29</f>
        <v>110</v>
      </c>
      <c r="F33" s="75" t="str">
        <f>CONCATENATE(" )", Source!DL29, Source!FT29, "=", Source!FX29)</f>
        <v xml:space="preserve"> )*0,9=99</v>
      </c>
      <c r="G33" s="76"/>
      <c r="H33" s="32">
        <f>SUM(S30:S35)</f>
        <v>544.94000000000005</v>
      </c>
      <c r="I33" s="35"/>
      <c r="J33" s="29">
        <f>Source!AT29</f>
        <v>99</v>
      </c>
      <c r="K33" s="32">
        <f>SUM(T30:T35)</f>
        <v>3656.52</v>
      </c>
      <c r="L33" s="34"/>
    </row>
    <row r="34" spans="1:26" ht="14.25" x14ac:dyDescent="0.2">
      <c r="A34" s="47"/>
      <c r="B34" s="48"/>
      <c r="C34" s="48" t="s">
        <v>705</v>
      </c>
      <c r="D34" s="31" t="s">
        <v>704</v>
      </c>
      <c r="E34" s="13">
        <f>Source!CA29</f>
        <v>70</v>
      </c>
      <c r="F34" s="75" t="str">
        <f>CONCATENATE(" )", Source!DM29, Source!FU29, "=", Source!FY29)</f>
        <v xml:space="preserve"> )*0,85=59,5</v>
      </c>
      <c r="G34" s="76"/>
      <c r="H34" s="32">
        <f>SUM(U30:U35)</f>
        <v>327.51</v>
      </c>
      <c r="I34" s="35"/>
      <c r="J34" s="29">
        <f>Source!AU29</f>
        <v>60</v>
      </c>
      <c r="K34" s="32">
        <f>SUM(V30:V35)</f>
        <v>2216.0700000000002</v>
      </c>
      <c r="L34" s="34"/>
    </row>
    <row r="35" spans="1:26" ht="14.25" x14ac:dyDescent="0.2">
      <c r="A35" s="49"/>
      <c r="B35" s="50"/>
      <c r="C35" s="50" t="s">
        <v>706</v>
      </c>
      <c r="D35" s="37" t="s">
        <v>707</v>
      </c>
      <c r="E35" s="38">
        <f>Source!AQ29</f>
        <v>21.51</v>
      </c>
      <c r="F35" s="39"/>
      <c r="G35" s="41" t="str">
        <f>Source!DI29</f>
        <v/>
      </c>
      <c r="H35" s="39"/>
      <c r="I35" s="41"/>
      <c r="J35" s="41"/>
      <c r="K35" s="39"/>
      <c r="L35" s="44">
        <f>Source!U29</f>
        <v>64.53</v>
      </c>
    </row>
    <row r="36" spans="1:26" ht="15" x14ac:dyDescent="0.25">
      <c r="G36" s="72">
        <f>H31+H32+H33+H34</f>
        <v>2529.17</v>
      </c>
      <c r="H36" s="72"/>
      <c r="J36" s="72">
        <f>K31+K32+K33+K34</f>
        <v>16989.18</v>
      </c>
      <c r="K36" s="72"/>
      <c r="L36" s="43">
        <f>Source!U29</f>
        <v>64.53</v>
      </c>
      <c r="O36" s="26">
        <f>G36</f>
        <v>2529.17</v>
      </c>
      <c r="P36" s="26">
        <f>J36</f>
        <v>16989.18</v>
      </c>
      <c r="Q36" s="26">
        <f>L36</f>
        <v>64.53</v>
      </c>
      <c r="W36">
        <f>IF(Source!BI29&lt;=1,H31+H32+H33+H34, 0)</f>
        <v>2529.17</v>
      </c>
      <c r="X36">
        <f>IF(Source!BI29=2,H31+H32+H33+H34, 0)</f>
        <v>0</v>
      </c>
      <c r="Y36">
        <f>IF(Source!BI29=3,H31+H32+H33+H34, 0)</f>
        <v>0</v>
      </c>
      <c r="Z36">
        <f>IF(Source!BI29=4,H31+H32+H33+H34, 0)</f>
        <v>0</v>
      </c>
    </row>
    <row r="37" spans="1:26" ht="42.75" x14ac:dyDescent="0.2">
      <c r="A37" s="49" t="str">
        <f>Source!E31</f>
        <v>3</v>
      </c>
      <c r="B37" s="50" t="str">
        <f>Source!F31</f>
        <v>т01-01-01-041</v>
      </c>
      <c r="C37" s="50" t="str">
        <f>Source!G31</f>
        <v>Погрузочные работы при автомобильных перевозках мусора строительного с погрузкой вручную</v>
      </c>
      <c r="D37" s="37" t="str">
        <f>Source!H31</f>
        <v>1 Т ГРУЗА</v>
      </c>
      <c r="E37" s="38">
        <f>Source!I31</f>
        <v>1.5</v>
      </c>
      <c r="F37" s="39">
        <f>Source!AK31</f>
        <v>42.98</v>
      </c>
      <c r="G37" s="41" t="str">
        <f>Source!DC31</f>
        <v/>
      </c>
      <c r="H37" s="39">
        <f>ROUND(Source!AB31*Source!I31, 2)</f>
        <v>64.47</v>
      </c>
      <c r="I37" s="41" t="str">
        <f>Source!BO31</f>
        <v/>
      </c>
      <c r="J37" s="41">
        <f>Source!AZ31</f>
        <v>6.71</v>
      </c>
      <c r="K37" s="39">
        <f>Source!GM31</f>
        <v>432.59</v>
      </c>
      <c r="L37" s="42"/>
      <c r="S37">
        <f>ROUND((Source!FX31/100)*((ROUND(0*Source!I31, 2)+ROUND(0*Source!I31, 2))), 2)</f>
        <v>0</v>
      </c>
      <c r="T37">
        <f>Source!X31</f>
        <v>0</v>
      </c>
      <c r="U37">
        <f>ROUND((Source!FY31/100)*((ROUND(0*Source!I31, 2)+ROUND(0*Source!I31, 2))), 2)</f>
        <v>0</v>
      </c>
      <c r="V37">
        <f>Source!Y31</f>
        <v>0</v>
      </c>
    </row>
    <row r="38" spans="1:26" ht="15" x14ac:dyDescent="0.25">
      <c r="G38" s="72">
        <f>H37</f>
        <v>64.47</v>
      </c>
      <c r="H38" s="72"/>
      <c r="J38" s="72">
        <f>K37</f>
        <v>432.59</v>
      </c>
      <c r="K38" s="72"/>
      <c r="L38" s="43">
        <f>Source!U31</f>
        <v>0</v>
      </c>
      <c r="O38" s="26">
        <f>G38</f>
        <v>64.47</v>
      </c>
      <c r="P38" s="26">
        <f>J38</f>
        <v>432.59</v>
      </c>
      <c r="Q38" s="26">
        <f>L38</f>
        <v>0</v>
      </c>
      <c r="W38">
        <f>IF(Source!BI31&lt;=1,H37, 0)</f>
        <v>64.47</v>
      </c>
      <c r="X38">
        <f>IF(Source!BI31=2,H37, 0)</f>
        <v>0</v>
      </c>
      <c r="Y38">
        <f>IF(Source!BI31=3,H37, 0)</f>
        <v>0</v>
      </c>
      <c r="Z38">
        <f>IF(Source!BI31=4,H37, 0)</f>
        <v>0</v>
      </c>
    </row>
    <row r="39" spans="1:26" ht="57" x14ac:dyDescent="0.2">
      <c r="A39" s="49" t="str">
        <f>Source!E33</f>
        <v>4</v>
      </c>
      <c r="B39" s="50" t="str">
        <f>Source!F33</f>
        <v>т03-21-01-025</v>
      </c>
      <c r="C39" s="50" t="str">
        <f>Source!G33</f>
        <v>Перевозка грузов I класса автомобилями-самосвалами грузоподъемностью 10 т работающих вне карьера на расстояние до 25 км</v>
      </c>
      <c r="D39" s="37" t="str">
        <f>Source!H33</f>
        <v>1 Т ГРУЗА</v>
      </c>
      <c r="E39" s="71">
        <f>Source!I33</f>
        <v>1.4999800000000001</v>
      </c>
      <c r="F39" s="39">
        <f>Source!AK33</f>
        <v>17.32</v>
      </c>
      <c r="G39" s="41" t="str">
        <f>Source!DC33</f>
        <v/>
      </c>
      <c r="H39" s="39">
        <f>ROUND(Source!AB33*Source!I33, 2)</f>
        <v>25.98</v>
      </c>
      <c r="I39" s="41" t="str">
        <f>Source!BO33</f>
        <v/>
      </c>
      <c r="J39" s="41">
        <f>Source!AZ33</f>
        <v>6.71</v>
      </c>
      <c r="K39" s="39">
        <f>Source!GM33</f>
        <v>174.32</v>
      </c>
      <c r="L39" s="42"/>
      <c r="S39">
        <f>ROUND((Source!FX33/100)*((ROUND(0*Source!I33, 2)+ROUND(0*Source!I33, 2))), 2)</f>
        <v>0</v>
      </c>
      <c r="T39">
        <f>Source!X33</f>
        <v>0</v>
      </c>
      <c r="U39">
        <f>ROUND((Source!FY33/100)*((ROUND(0*Source!I33, 2)+ROUND(0*Source!I33, 2))), 2)</f>
        <v>0</v>
      </c>
      <c r="V39">
        <f>Source!Y33</f>
        <v>0</v>
      </c>
    </row>
    <row r="40" spans="1:26" ht="15" x14ac:dyDescent="0.25">
      <c r="G40" s="72">
        <f>H39</f>
        <v>25.98</v>
      </c>
      <c r="H40" s="72"/>
      <c r="J40" s="72">
        <f>K39</f>
        <v>174.32</v>
      </c>
      <c r="K40" s="72"/>
      <c r="L40" s="43">
        <f>Source!U33</f>
        <v>0</v>
      </c>
      <c r="O40" s="26">
        <f>G40</f>
        <v>25.98</v>
      </c>
      <c r="P40" s="26">
        <f>J40</f>
        <v>174.32</v>
      </c>
      <c r="Q40" s="26">
        <f>L40</f>
        <v>0</v>
      </c>
      <c r="W40">
        <f>IF(Source!BI33&lt;=1,H39, 0)</f>
        <v>25.98</v>
      </c>
      <c r="X40">
        <f>IF(Source!BI33=2,H39, 0)</f>
        <v>0</v>
      </c>
      <c r="Y40">
        <f>IF(Source!BI33=3,H39, 0)</f>
        <v>0</v>
      </c>
      <c r="Z40">
        <f>IF(Source!BI33=4,H39, 0)</f>
        <v>0</v>
      </c>
    </row>
    <row r="41" spans="1:26" ht="85.5" x14ac:dyDescent="0.2">
      <c r="A41" s="47" t="str">
        <f>Source!E35</f>
        <v>5</v>
      </c>
      <c r="B41" s="48" t="str">
        <f>Source!F35</f>
        <v>м07-04-001-02</v>
      </c>
      <c r="C41" s="48" t="str">
        <f>Source!G35</f>
        <v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0,17 т</v>
      </c>
      <c r="D41" s="31" t="str">
        <f>Source!H35</f>
        <v>ШТ</v>
      </c>
      <c r="E41" s="13">
        <f>Source!I35</f>
        <v>2</v>
      </c>
      <c r="F41" s="32">
        <f>Source!AL35+Source!AM35+Source!AO35</f>
        <v>594.78</v>
      </c>
      <c r="G41" s="33"/>
      <c r="H41" s="32"/>
      <c r="I41" s="33" t="str">
        <f>Source!BO35</f>
        <v/>
      </c>
      <c r="J41" s="33"/>
      <c r="K41" s="32"/>
      <c r="L41" s="34"/>
      <c r="S41">
        <f>ROUND((Source!FX35/100)*((ROUND(Source!AF35*Source!I35, 2)+ROUND(Source!AE35*Source!I35, 2))), 2)</f>
        <v>476.27</v>
      </c>
      <c r="T41">
        <f>Source!X35</f>
        <v>3195.78</v>
      </c>
      <c r="U41">
        <f>ROUND((Source!FY35/100)*((ROUND(Source!AF35*Source!I35, 2)+ROUND(Source!AE35*Source!I35, 2))), 2)</f>
        <v>357.2</v>
      </c>
      <c r="V41">
        <f>Source!Y35</f>
        <v>2396.84</v>
      </c>
    </row>
    <row r="42" spans="1:26" ht="14.25" x14ac:dyDescent="0.2">
      <c r="A42" s="47"/>
      <c r="B42" s="48"/>
      <c r="C42" s="48" t="s">
        <v>702</v>
      </c>
      <c r="D42" s="31"/>
      <c r="E42" s="13"/>
      <c r="F42" s="32">
        <f>Source!AO35</f>
        <v>295.16000000000003</v>
      </c>
      <c r="G42" s="33" t="str">
        <f>Source!DG35</f>
        <v/>
      </c>
      <c r="H42" s="32">
        <f>ROUND(Source!AF35*Source!I35, 2)</f>
        <v>590.32000000000005</v>
      </c>
      <c r="I42" s="33"/>
      <c r="J42" s="33">
        <f>IF(Source!BA35&lt;&gt; 0, Source!BA35, 1)</f>
        <v>6.71</v>
      </c>
      <c r="K42" s="32">
        <f>Source!S35</f>
        <v>3961.05</v>
      </c>
      <c r="L42" s="34"/>
      <c r="R42">
        <f>H42</f>
        <v>590.32000000000005</v>
      </c>
    </row>
    <row r="43" spans="1:26" ht="14.25" x14ac:dyDescent="0.2">
      <c r="A43" s="47"/>
      <c r="B43" s="48"/>
      <c r="C43" s="48" t="s">
        <v>298</v>
      </c>
      <c r="D43" s="31"/>
      <c r="E43" s="13"/>
      <c r="F43" s="32">
        <f>Source!AM35</f>
        <v>47.9</v>
      </c>
      <c r="G43" s="33" t="str">
        <f>Source!DE35</f>
        <v/>
      </c>
      <c r="H43" s="32">
        <f>ROUND(Source!AD35*Source!I35, 2)</f>
        <v>95.8</v>
      </c>
      <c r="I43" s="33"/>
      <c r="J43" s="33">
        <f>IF(Source!BB35&lt;&gt; 0, Source!BB35, 1)</f>
        <v>6.71</v>
      </c>
      <c r="K43" s="32">
        <f>Source!Q35</f>
        <v>642.82000000000005</v>
      </c>
      <c r="L43" s="34"/>
    </row>
    <row r="44" spans="1:26" ht="14.25" x14ac:dyDescent="0.2">
      <c r="A44" s="47"/>
      <c r="B44" s="48"/>
      <c r="C44" s="48" t="s">
        <v>708</v>
      </c>
      <c r="D44" s="31"/>
      <c r="E44" s="13"/>
      <c r="F44" s="32">
        <f>Source!AN35</f>
        <v>2.5099999999999998</v>
      </c>
      <c r="G44" s="33" t="str">
        <f>Source!DF35</f>
        <v/>
      </c>
      <c r="H44" s="45">
        <f>ROUND(Source!AE35*Source!I35, 2)</f>
        <v>5.0199999999999996</v>
      </c>
      <c r="I44" s="33"/>
      <c r="J44" s="33">
        <f>IF(Source!BS35&lt;&gt; 0, Source!BS35, 1)</f>
        <v>6.71</v>
      </c>
      <c r="K44" s="45">
        <f>Source!R35</f>
        <v>33.68</v>
      </c>
      <c r="L44" s="34"/>
      <c r="R44">
        <f>H44</f>
        <v>5.0199999999999996</v>
      </c>
    </row>
    <row r="45" spans="1:26" ht="14.25" x14ac:dyDescent="0.2">
      <c r="A45" s="47"/>
      <c r="B45" s="48"/>
      <c r="C45" s="48" t="s">
        <v>709</v>
      </c>
      <c r="D45" s="31"/>
      <c r="E45" s="13"/>
      <c r="F45" s="32">
        <f>Source!AL35</f>
        <v>251.72</v>
      </c>
      <c r="G45" s="33" t="str">
        <f>Source!DD35</f>
        <v/>
      </c>
      <c r="H45" s="32">
        <f>ROUND(Source!AC35*Source!I35, 2)</f>
        <v>503.44</v>
      </c>
      <c r="I45" s="33"/>
      <c r="J45" s="33">
        <f>IF(Source!BC35&lt;&gt; 0, Source!BC35, 1)</f>
        <v>6.71</v>
      </c>
      <c r="K45" s="32">
        <f>Source!P35</f>
        <v>3378.08</v>
      </c>
      <c r="L45" s="34"/>
    </row>
    <row r="46" spans="1:26" ht="14.25" x14ac:dyDescent="0.2">
      <c r="A46" s="47"/>
      <c r="B46" s="48"/>
      <c r="C46" s="48" t="s">
        <v>703</v>
      </c>
      <c r="D46" s="31" t="s">
        <v>704</v>
      </c>
      <c r="E46" s="13">
        <f>Source!BZ35</f>
        <v>80</v>
      </c>
      <c r="F46" s="51"/>
      <c r="G46" s="33"/>
      <c r="H46" s="32">
        <f>SUM(S41:S50)</f>
        <v>476.27</v>
      </c>
      <c r="I46" s="35"/>
      <c r="J46" s="29">
        <f>Source!AT35</f>
        <v>80</v>
      </c>
      <c r="K46" s="32">
        <f>SUM(T41:T50)</f>
        <v>3195.78</v>
      </c>
      <c r="L46" s="34"/>
    </row>
    <row r="47" spans="1:26" ht="14.25" x14ac:dyDescent="0.2">
      <c r="A47" s="47"/>
      <c r="B47" s="48"/>
      <c r="C47" s="48" t="s">
        <v>705</v>
      </c>
      <c r="D47" s="31" t="s">
        <v>704</v>
      </c>
      <c r="E47" s="13">
        <f>Source!CA35</f>
        <v>60</v>
      </c>
      <c r="F47" s="51"/>
      <c r="G47" s="33"/>
      <c r="H47" s="32">
        <f>SUM(U41:U50)</f>
        <v>357.2</v>
      </c>
      <c r="I47" s="35"/>
      <c r="J47" s="29">
        <f>Source!AU35</f>
        <v>60</v>
      </c>
      <c r="K47" s="32">
        <f>SUM(V41:V50)</f>
        <v>2396.84</v>
      </c>
      <c r="L47" s="34"/>
    </row>
    <row r="48" spans="1:26" ht="14.25" x14ac:dyDescent="0.2">
      <c r="A48" s="47"/>
      <c r="B48" s="48"/>
      <c r="C48" s="48" t="s">
        <v>706</v>
      </c>
      <c r="D48" s="31" t="s">
        <v>707</v>
      </c>
      <c r="E48" s="13">
        <f>Source!AQ35</f>
        <v>31.4</v>
      </c>
      <c r="F48" s="32"/>
      <c r="G48" s="33" t="str">
        <f>Source!DI35</f>
        <v/>
      </c>
      <c r="H48" s="32"/>
      <c r="I48" s="33"/>
      <c r="J48" s="33"/>
      <c r="K48" s="32"/>
      <c r="L48" s="36">
        <f>Source!U35</f>
        <v>62.8</v>
      </c>
    </row>
    <row r="49" spans="1:26" ht="54" x14ac:dyDescent="0.2">
      <c r="A49" s="47" t="str">
        <f>Source!E37</f>
        <v>5,1</v>
      </c>
      <c r="B49" s="48" t="str">
        <f>Source!F37</f>
        <v>Цена поставщика</v>
      </c>
      <c r="C49" s="48" t="s">
        <v>710</v>
      </c>
      <c r="D49" s="31" t="str">
        <f>Source!H37</f>
        <v>шт.</v>
      </c>
      <c r="E49" s="13">
        <f>Source!I37</f>
        <v>1</v>
      </c>
      <c r="F49" s="32">
        <f>Source!AL37+Source!AM37+Source!AO37</f>
        <v>51852.480000000003</v>
      </c>
      <c r="G49" s="46" t="s">
        <v>6</v>
      </c>
      <c r="H49" s="32">
        <f>ROUND(Source!AC37*Source!I37, 2)+ROUND(Source!AD37*Source!I37, 2)+ROUND(Source!AF37*Source!I37, 2)</f>
        <v>51852.480000000003</v>
      </c>
      <c r="I49" s="33"/>
      <c r="J49" s="33">
        <f>IF(Source!BC37&lt;&gt; 0, Source!BC37, 1)</f>
        <v>6.71</v>
      </c>
      <c r="K49" s="32">
        <f>Source!O37</f>
        <v>347930.14</v>
      </c>
      <c r="L49" s="34"/>
      <c r="S49">
        <f>ROUND((Source!FX37/100)*((ROUND(Source!AF37*Source!I37, 2)+ROUND(Source!AE37*Source!I37, 2))), 2)</f>
        <v>0</v>
      </c>
      <c r="T49">
        <f>Source!X37</f>
        <v>0</v>
      </c>
      <c r="U49">
        <f>ROUND((Source!FY37/100)*((ROUND(Source!AF37*Source!I37, 2)+ROUND(Source!AE37*Source!I37, 2))), 2)</f>
        <v>0</v>
      </c>
      <c r="V49">
        <f>Source!Y37</f>
        <v>0</v>
      </c>
      <c r="W49">
        <f>IF(Source!BI37&lt;=1,H49, 0)</f>
        <v>0</v>
      </c>
      <c r="X49">
        <f>IF(Source!BI37=2,H49, 0)</f>
        <v>51852.480000000003</v>
      </c>
      <c r="Y49">
        <f>IF(Source!BI37=3,H49, 0)</f>
        <v>0</v>
      </c>
      <c r="Z49">
        <f>IF(Source!BI37=4,H49, 0)</f>
        <v>0</v>
      </c>
    </row>
    <row r="50" spans="1:26" ht="54" x14ac:dyDescent="0.2">
      <c r="A50" s="49" t="str">
        <f>Source!E39</f>
        <v>5,2</v>
      </c>
      <c r="B50" s="50" t="str">
        <f>Source!F39</f>
        <v>Цена поставщика</v>
      </c>
      <c r="C50" s="50" t="s">
        <v>711</v>
      </c>
      <c r="D50" s="37" t="str">
        <f>Source!H39</f>
        <v>шт.</v>
      </c>
      <c r="E50" s="38">
        <f>Source!I39</f>
        <v>1</v>
      </c>
      <c r="F50" s="39">
        <f>Source!AL39+Source!AM39+Source!AO39</f>
        <v>136642.20000000001</v>
      </c>
      <c r="G50" s="40" t="s">
        <v>6</v>
      </c>
      <c r="H50" s="39">
        <f>ROUND(Source!AC39*Source!I39, 2)+ROUND(Source!AD39*Source!I39, 2)+ROUND(Source!AF39*Source!I39, 2)</f>
        <v>136642.20000000001</v>
      </c>
      <c r="I50" s="41"/>
      <c r="J50" s="41">
        <f>IF(Source!BC39&lt;&gt; 0, Source!BC39, 1)</f>
        <v>6.71</v>
      </c>
      <c r="K50" s="39">
        <f>Source!O39</f>
        <v>916869.16</v>
      </c>
      <c r="L50" s="42"/>
      <c r="S50">
        <f>ROUND((Source!FX39/100)*((ROUND(Source!AF39*Source!I39, 2)+ROUND(Source!AE39*Source!I39, 2))), 2)</f>
        <v>0</v>
      </c>
      <c r="T50">
        <f>Source!X39</f>
        <v>0</v>
      </c>
      <c r="U50">
        <f>ROUND((Source!FY39/100)*((ROUND(Source!AF39*Source!I39, 2)+ROUND(Source!AE39*Source!I39, 2))), 2)</f>
        <v>0</v>
      </c>
      <c r="V50">
        <f>Source!Y39</f>
        <v>0</v>
      </c>
      <c r="W50">
        <f>IF(Source!BI39&lt;=1,H50, 0)</f>
        <v>0</v>
      </c>
      <c r="X50">
        <f>IF(Source!BI39=2,H50, 0)</f>
        <v>136642.20000000001</v>
      </c>
      <c r="Y50">
        <f>IF(Source!BI39=3,H50, 0)</f>
        <v>0</v>
      </c>
      <c r="Z50">
        <f>IF(Source!BI39=4,H50, 0)</f>
        <v>0</v>
      </c>
    </row>
    <row r="51" spans="1:26" ht="15" x14ac:dyDescent="0.25">
      <c r="G51" s="72">
        <f>H42+H43+H45+H46+H47+SUM(H49:H50)</f>
        <v>190517.71000000002</v>
      </c>
      <c r="H51" s="72"/>
      <c r="J51" s="72">
        <f>K42+K43+K45+K46+K47+SUM(K49:K50)</f>
        <v>1278373.8700000001</v>
      </c>
      <c r="K51" s="72"/>
      <c r="L51" s="43">
        <f>Source!U35</f>
        <v>62.8</v>
      </c>
      <c r="O51" s="26">
        <f>G51</f>
        <v>190517.71000000002</v>
      </c>
      <c r="P51" s="26">
        <f>J51</f>
        <v>1278373.8700000001</v>
      </c>
      <c r="Q51" s="26">
        <f>L51</f>
        <v>62.8</v>
      </c>
      <c r="W51">
        <f>IF(Source!BI35&lt;=1,H42+H43+H45+H46+H47, 0)</f>
        <v>0</v>
      </c>
      <c r="X51">
        <f>IF(Source!BI35=2,H42+H43+H45+H46+H47, 0)</f>
        <v>2023.03</v>
      </c>
      <c r="Y51">
        <f>IF(Source!BI35=3,H42+H43+H45+H46+H47, 0)</f>
        <v>0</v>
      </c>
      <c r="Z51">
        <f>IF(Source!BI35=4,H42+H43+H45+H46+H47, 0)</f>
        <v>0</v>
      </c>
    </row>
    <row r="52" spans="1:26" ht="28.5" x14ac:dyDescent="0.2">
      <c r="A52" s="47" t="str">
        <f>Source!E41</f>
        <v>6</v>
      </c>
      <c r="B52" s="48" t="str">
        <f>Source!F41</f>
        <v>06-01-006-03</v>
      </c>
      <c r="C52" s="48" t="str">
        <f>Source!G41</f>
        <v>Устройство фундаментов под оборудование прим.</v>
      </c>
      <c r="D52" s="31" t="str">
        <f>Source!H41</f>
        <v>100 м3</v>
      </c>
      <c r="E52" s="13">
        <f>Source!I41</f>
        <v>0.04</v>
      </c>
      <c r="F52" s="32">
        <f>Source!AL41+Source!AM41+Source!AO41</f>
        <v>71553.16</v>
      </c>
      <c r="G52" s="33"/>
      <c r="H52" s="32"/>
      <c r="I52" s="33" t="str">
        <f>Source!BO41</f>
        <v/>
      </c>
      <c r="J52" s="33"/>
      <c r="K52" s="32"/>
      <c r="L52" s="34"/>
      <c r="S52">
        <f>ROUND((Source!FX41/100)*((ROUND(Source!AF41*Source!I41, 2)+ROUND(Source!AE41*Source!I41, 2))), 2)</f>
        <v>111.89</v>
      </c>
      <c r="T52">
        <f>Source!X41</f>
        <v>754.7</v>
      </c>
      <c r="U52">
        <f>ROUND((Source!FY41/100)*((ROUND(Source!AF41*Source!I41, 2)+ROUND(Source!AE41*Source!I41, 2))), 2)</f>
        <v>65.42</v>
      </c>
      <c r="V52">
        <f>Source!Y41</f>
        <v>436.93</v>
      </c>
    </row>
    <row r="53" spans="1:26" x14ac:dyDescent="0.2">
      <c r="C53" s="25" t="str">
        <f>"Объем: "&amp;Source!I41&amp;"=4/"&amp;"100"</f>
        <v>Объем: 0,04=4/100</v>
      </c>
    </row>
    <row r="54" spans="1:26" ht="14.25" x14ac:dyDescent="0.2">
      <c r="A54" s="47"/>
      <c r="B54" s="48"/>
      <c r="C54" s="48" t="s">
        <v>702</v>
      </c>
      <c r="D54" s="31"/>
      <c r="E54" s="13"/>
      <c r="F54" s="32">
        <f>Source!AO41</f>
        <v>2362.7800000000002</v>
      </c>
      <c r="G54" s="33" t="str">
        <f>Source!DG41</f>
        <v>)*1,15</v>
      </c>
      <c r="H54" s="32">
        <f>ROUND(Source!AF41*Source!I41, 2)</f>
        <v>108.69</v>
      </c>
      <c r="I54" s="33"/>
      <c r="J54" s="33">
        <f>IF(Source!BA41&lt;&gt; 0, Source!BA41, 1)</f>
        <v>6.71</v>
      </c>
      <c r="K54" s="32">
        <f>Source!S41</f>
        <v>729.3</v>
      </c>
      <c r="L54" s="34"/>
      <c r="R54">
        <f>H54</f>
        <v>108.69</v>
      </c>
    </row>
    <row r="55" spans="1:26" ht="14.25" x14ac:dyDescent="0.2">
      <c r="A55" s="47"/>
      <c r="B55" s="48"/>
      <c r="C55" s="48" t="s">
        <v>298</v>
      </c>
      <c r="D55" s="31"/>
      <c r="E55" s="13"/>
      <c r="F55" s="32">
        <f>Source!AM41</f>
        <v>2724.86</v>
      </c>
      <c r="G55" s="33" t="str">
        <f>Source!DE41</f>
        <v>)*1,25</v>
      </c>
      <c r="H55" s="32">
        <f>ROUND(Source!AD41*Source!I41, 2)</f>
        <v>136.24</v>
      </c>
      <c r="I55" s="33"/>
      <c r="J55" s="33">
        <f>IF(Source!BB41&lt;&gt; 0, Source!BB41, 1)</f>
        <v>6.71</v>
      </c>
      <c r="K55" s="32">
        <f>Source!Q41</f>
        <v>914.19</v>
      </c>
      <c r="L55" s="34"/>
    </row>
    <row r="56" spans="1:26" ht="14.25" x14ac:dyDescent="0.2">
      <c r="A56" s="47"/>
      <c r="B56" s="48"/>
      <c r="C56" s="48" t="s">
        <v>708</v>
      </c>
      <c r="D56" s="31"/>
      <c r="E56" s="13"/>
      <c r="F56" s="32">
        <f>Source!AN41</f>
        <v>194.1</v>
      </c>
      <c r="G56" s="33" t="str">
        <f>Source!DF41</f>
        <v>)*1,25</v>
      </c>
      <c r="H56" s="45">
        <f>ROUND(Source!AE41*Source!I41, 2)</f>
        <v>9.7100000000000009</v>
      </c>
      <c r="I56" s="33"/>
      <c r="J56" s="33">
        <f>IF(Source!BS41&lt;&gt; 0, Source!BS41, 1)</f>
        <v>6.71</v>
      </c>
      <c r="K56" s="45">
        <f>Source!R41</f>
        <v>65.12</v>
      </c>
      <c r="L56" s="34"/>
      <c r="R56">
        <f>H56</f>
        <v>9.7100000000000009</v>
      </c>
    </row>
    <row r="57" spans="1:26" ht="14.25" x14ac:dyDescent="0.2">
      <c r="A57" s="47"/>
      <c r="B57" s="48"/>
      <c r="C57" s="48" t="s">
        <v>709</v>
      </c>
      <c r="D57" s="31"/>
      <c r="E57" s="13"/>
      <c r="F57" s="32">
        <f>Source!AL41</f>
        <v>66465.52</v>
      </c>
      <c r="G57" s="33" t="str">
        <f>Source!DD41</f>
        <v/>
      </c>
      <c r="H57" s="32">
        <f>ROUND(Source!AC41*Source!I41, 2)</f>
        <v>2658.62</v>
      </c>
      <c r="I57" s="33"/>
      <c r="J57" s="33">
        <f>IF(Source!BC41&lt;&gt; 0, Source!BC41, 1)</f>
        <v>6.71</v>
      </c>
      <c r="K57" s="32">
        <f>Source!P41</f>
        <v>17839.349999999999</v>
      </c>
      <c r="L57" s="34"/>
    </row>
    <row r="58" spans="1:26" ht="14.25" x14ac:dyDescent="0.2">
      <c r="A58" s="47"/>
      <c r="B58" s="48"/>
      <c r="C58" s="48" t="s">
        <v>703</v>
      </c>
      <c r="D58" s="31" t="s">
        <v>704</v>
      </c>
      <c r="E58" s="13">
        <f>Source!BZ41</f>
        <v>105</v>
      </c>
      <c r="F58" s="75" t="str">
        <f>CONCATENATE(" )", Source!DL41, Source!FT41, "=", Source!FX41)</f>
        <v xml:space="preserve"> )*0,9=94,5</v>
      </c>
      <c r="G58" s="76"/>
      <c r="H58" s="32">
        <f>SUM(S52:S64)</f>
        <v>111.89</v>
      </c>
      <c r="I58" s="35"/>
      <c r="J58" s="29">
        <f>Source!AT41</f>
        <v>95</v>
      </c>
      <c r="K58" s="32">
        <f>SUM(T52:T64)</f>
        <v>754.7</v>
      </c>
      <c r="L58" s="34"/>
    </row>
    <row r="59" spans="1:26" ht="14.25" x14ac:dyDescent="0.2">
      <c r="A59" s="47"/>
      <c r="B59" s="48"/>
      <c r="C59" s="48" t="s">
        <v>705</v>
      </c>
      <c r="D59" s="31" t="s">
        <v>704</v>
      </c>
      <c r="E59" s="13">
        <f>Source!CA41</f>
        <v>65</v>
      </c>
      <c r="F59" s="75" t="str">
        <f>CONCATENATE(" )", Source!DM41, Source!FU41, "=", Source!FY41)</f>
        <v xml:space="preserve"> )*0,85=55,25</v>
      </c>
      <c r="G59" s="76"/>
      <c r="H59" s="32">
        <f>SUM(U52:U64)</f>
        <v>65.42</v>
      </c>
      <c r="I59" s="35"/>
      <c r="J59" s="29">
        <f>Source!AU41</f>
        <v>55</v>
      </c>
      <c r="K59" s="32">
        <f>SUM(V52:V64)</f>
        <v>436.93</v>
      </c>
      <c r="L59" s="34"/>
    </row>
    <row r="60" spans="1:26" ht="14.25" x14ac:dyDescent="0.2">
      <c r="A60" s="47"/>
      <c r="B60" s="48"/>
      <c r="C60" s="48" t="s">
        <v>706</v>
      </c>
      <c r="D60" s="31" t="s">
        <v>707</v>
      </c>
      <c r="E60" s="13">
        <f>Source!AQ41</f>
        <v>266.68</v>
      </c>
      <c r="F60" s="32"/>
      <c r="G60" s="33" t="str">
        <f>Source!DI41</f>
        <v>)*1,15</v>
      </c>
      <c r="H60" s="32"/>
      <c r="I60" s="33"/>
      <c r="J60" s="33"/>
      <c r="K60" s="32"/>
      <c r="L60" s="36">
        <f>Source!U41</f>
        <v>12.26728</v>
      </c>
    </row>
    <row r="61" spans="1:26" ht="28.5" x14ac:dyDescent="0.2">
      <c r="A61" s="47" t="str">
        <f>Source!E43</f>
        <v>6,1</v>
      </c>
      <c r="B61" s="48" t="str">
        <f>Source!F43</f>
        <v>07.2.07.13-0081</v>
      </c>
      <c r="C61" s="48" t="str">
        <f>Source!G43</f>
        <v>Конструкции стальные приспособлений: для монтажа</v>
      </c>
      <c r="D61" s="31" t="str">
        <f>Source!H43</f>
        <v>т</v>
      </c>
      <c r="E61" s="13">
        <f>Source!I43</f>
        <v>8.8000000000000005E-3</v>
      </c>
      <c r="F61" s="32">
        <f>Source!AL43+Source!AM43+Source!AO43</f>
        <v>7441</v>
      </c>
      <c r="G61" s="46" t="s">
        <v>6</v>
      </c>
      <c r="H61" s="32">
        <f>ROUND(Source!AC43*Source!I43, 2)+ROUND(Source!AD43*Source!I43, 2)+ROUND(Source!AF43*Source!I43, 2)</f>
        <v>65.48</v>
      </c>
      <c r="I61" s="33"/>
      <c r="J61" s="33">
        <f>IF(Source!BC43&lt;&gt; 0, Source!BC43, 1)</f>
        <v>6.71</v>
      </c>
      <c r="K61" s="32">
        <f>Source!O43</f>
        <v>439.38</v>
      </c>
      <c r="L61" s="34"/>
      <c r="S61">
        <f>ROUND((Source!FX43/100)*((ROUND(Source!AF43*Source!I43, 2)+ROUND(Source!AE43*Source!I43, 2))), 2)</f>
        <v>0</v>
      </c>
      <c r="T61">
        <f>Source!X43</f>
        <v>0</v>
      </c>
      <c r="U61">
        <f>ROUND((Source!FY43/100)*((ROUND(Source!AF43*Source!I43, 2)+ROUND(Source!AE43*Source!I43, 2))), 2)</f>
        <v>0</v>
      </c>
      <c r="V61">
        <f>Source!Y43</f>
        <v>0</v>
      </c>
      <c r="W61">
        <f>IF(Source!BI43&lt;=1,H61, 0)</f>
        <v>65.48</v>
      </c>
      <c r="X61">
        <f>IF(Source!BI43=2,H61, 0)</f>
        <v>0</v>
      </c>
      <c r="Y61">
        <f>IF(Source!BI43=3,H61, 0)</f>
        <v>0</v>
      </c>
      <c r="Z61">
        <f>IF(Source!BI43=4,H61, 0)</f>
        <v>0</v>
      </c>
    </row>
    <row r="62" spans="1:26" ht="28.5" x14ac:dyDescent="0.2">
      <c r="A62" s="47" t="str">
        <f>Source!E45</f>
        <v>6,2</v>
      </c>
      <c r="B62" s="48" t="str">
        <f>Source!F45</f>
        <v>08.4.03.04-0001</v>
      </c>
      <c r="C62" s="48" t="str">
        <f>Source!G45</f>
        <v>Горячекатаная арматурная сталь класса: А-I, А-II, А-III</v>
      </c>
      <c r="D62" s="31" t="str">
        <f>Source!H45</f>
        <v>т</v>
      </c>
      <c r="E62" s="13">
        <f>Source!I45</f>
        <v>0.222</v>
      </c>
      <c r="F62" s="32">
        <f>Source!AL45+Source!AM45+Source!AO45</f>
        <v>5650</v>
      </c>
      <c r="G62" s="46" t="s">
        <v>6</v>
      </c>
      <c r="H62" s="32">
        <f>ROUND(Source!AC45*Source!I45, 2)+ROUND(Source!AD45*Source!I45, 2)+ROUND(Source!AF45*Source!I45, 2)</f>
        <v>1254.3</v>
      </c>
      <c r="I62" s="33"/>
      <c r="J62" s="33">
        <f>IF(Source!BC45&lt;&gt; 0, Source!BC45, 1)</f>
        <v>6.71</v>
      </c>
      <c r="K62" s="32">
        <f>Source!O45</f>
        <v>8416.35</v>
      </c>
      <c r="L62" s="34"/>
      <c r="S62">
        <f>ROUND((Source!FX45/100)*((ROUND(Source!AF45*Source!I45, 2)+ROUND(Source!AE45*Source!I45, 2))), 2)</f>
        <v>0</v>
      </c>
      <c r="T62">
        <f>Source!X45</f>
        <v>0</v>
      </c>
      <c r="U62">
        <f>ROUND((Source!FY45/100)*((ROUND(Source!AF45*Source!I45, 2)+ROUND(Source!AE45*Source!I45, 2))), 2)</f>
        <v>0</v>
      </c>
      <c r="V62">
        <f>Source!Y45</f>
        <v>0</v>
      </c>
      <c r="W62">
        <f>IF(Source!BI45&lt;=1,H62, 0)</f>
        <v>1254.3</v>
      </c>
      <c r="X62">
        <f>IF(Source!BI45=2,H62, 0)</f>
        <v>0</v>
      </c>
      <c r="Y62">
        <f>IF(Source!BI45=3,H62, 0)</f>
        <v>0</v>
      </c>
      <c r="Z62">
        <f>IF(Source!BI45=4,H62, 0)</f>
        <v>0</v>
      </c>
    </row>
    <row r="63" spans="1:26" ht="28.5" x14ac:dyDescent="0.2">
      <c r="A63" s="47" t="str">
        <f>Source!E47</f>
        <v>6,3</v>
      </c>
      <c r="B63" s="48" t="str">
        <f>Source!F47</f>
        <v>04.1.02.05-0005</v>
      </c>
      <c r="C63" s="48" t="str">
        <f>Source!G47</f>
        <v>Бетон тяжелый, класс В12,5 (М150)</v>
      </c>
      <c r="D63" s="31" t="str">
        <f>Source!H47</f>
        <v>м3</v>
      </c>
      <c r="E63" s="13">
        <f>Source!I47</f>
        <v>-4.0600000000000005</v>
      </c>
      <c r="F63" s="32">
        <f>Source!AL47+Source!AM47+Source!AO47</f>
        <v>600</v>
      </c>
      <c r="G63" s="46" t="s">
        <v>6</v>
      </c>
      <c r="H63" s="32">
        <f>ROUND(Source!AC47*Source!I47, 2)+ROUND(Source!AD47*Source!I47, 2)+ROUND(Source!AF47*Source!I47, 2)</f>
        <v>-2436</v>
      </c>
      <c r="I63" s="33"/>
      <c r="J63" s="33">
        <f>IF(Source!BC47&lt;&gt; 0, Source!BC47, 1)</f>
        <v>6.71</v>
      </c>
      <c r="K63" s="32">
        <f>Source!O47</f>
        <v>-16345.56</v>
      </c>
      <c r="L63" s="34"/>
      <c r="S63">
        <f>ROUND((Source!FX47/100)*((ROUND(Source!AF47*Source!I47, 2)+ROUND(Source!AE47*Source!I47, 2))), 2)</f>
        <v>0</v>
      </c>
      <c r="T63">
        <f>Source!X47</f>
        <v>0</v>
      </c>
      <c r="U63">
        <f>ROUND((Source!FY47/100)*((ROUND(Source!AF47*Source!I47, 2)+ROUND(Source!AE47*Source!I47, 2))), 2)</f>
        <v>0</v>
      </c>
      <c r="V63">
        <f>Source!Y47</f>
        <v>0</v>
      </c>
      <c r="W63">
        <f>IF(Source!BI47&lt;=1,H63, 0)</f>
        <v>-2436</v>
      </c>
      <c r="X63">
        <f>IF(Source!BI47=2,H63, 0)</f>
        <v>0</v>
      </c>
      <c r="Y63">
        <f>IF(Source!BI47=3,H63, 0)</f>
        <v>0</v>
      </c>
      <c r="Z63">
        <f>IF(Source!BI47=4,H63, 0)</f>
        <v>0</v>
      </c>
    </row>
    <row r="64" spans="1:26" ht="28.5" x14ac:dyDescent="0.2">
      <c r="A64" s="49" t="str">
        <f>Source!E49</f>
        <v>6,4</v>
      </c>
      <c r="B64" s="50" t="str">
        <f>Source!F49</f>
        <v>04.1.02.05-0008</v>
      </c>
      <c r="C64" s="50" t="str">
        <f>Source!G49</f>
        <v>Бетон тяжелый, класс В22,5 (М300)</v>
      </c>
      <c r="D64" s="37" t="str">
        <f>Source!H49</f>
        <v>м3</v>
      </c>
      <c r="E64" s="38">
        <f>Source!I49</f>
        <v>4.0599999999999996</v>
      </c>
      <c r="F64" s="39">
        <f>Source!AL49+Source!AM49+Source!AO49</f>
        <v>700</v>
      </c>
      <c r="G64" s="40" t="s">
        <v>6</v>
      </c>
      <c r="H64" s="39">
        <f>ROUND(Source!AC49*Source!I49, 2)+ROUND(Source!AD49*Source!I49, 2)+ROUND(Source!AF49*Source!I49, 2)</f>
        <v>2842</v>
      </c>
      <c r="I64" s="41"/>
      <c r="J64" s="41">
        <f>IF(Source!BC49&lt;&gt; 0, Source!BC49, 1)</f>
        <v>6.71</v>
      </c>
      <c r="K64" s="39">
        <f>Source!O49</f>
        <v>19069.82</v>
      </c>
      <c r="L64" s="42"/>
      <c r="S64">
        <f>ROUND((Source!FX49/100)*((ROUND(Source!AF49*Source!I49, 2)+ROUND(Source!AE49*Source!I49, 2))), 2)</f>
        <v>0</v>
      </c>
      <c r="T64">
        <f>Source!X49</f>
        <v>0</v>
      </c>
      <c r="U64">
        <f>ROUND((Source!FY49/100)*((ROUND(Source!AF49*Source!I49, 2)+ROUND(Source!AE49*Source!I49, 2))), 2)</f>
        <v>0</v>
      </c>
      <c r="V64">
        <f>Source!Y49</f>
        <v>0</v>
      </c>
      <c r="W64">
        <f>IF(Source!BI49&lt;=1,H64, 0)</f>
        <v>2842</v>
      </c>
      <c r="X64">
        <f>IF(Source!BI49=2,H64, 0)</f>
        <v>0</v>
      </c>
      <c r="Y64">
        <f>IF(Source!BI49=3,H64, 0)</f>
        <v>0</v>
      </c>
      <c r="Z64">
        <f>IF(Source!BI49=4,H64, 0)</f>
        <v>0</v>
      </c>
    </row>
    <row r="65" spans="1:26" ht="15" x14ac:dyDescent="0.25">
      <c r="G65" s="72">
        <f>H54+H55+H57+H58+H59+SUM(H61:H64)</f>
        <v>4806.6399999999994</v>
      </c>
      <c r="H65" s="72"/>
      <c r="J65" s="72">
        <f>K54+K55+K57+K58+K59+SUM(K61:K64)</f>
        <v>32254.46</v>
      </c>
      <c r="K65" s="72"/>
      <c r="L65" s="43">
        <f>Source!U41</f>
        <v>12.26728</v>
      </c>
      <c r="O65" s="26">
        <f>G65</f>
        <v>4806.6399999999994</v>
      </c>
      <c r="P65" s="26">
        <f>J65</f>
        <v>32254.46</v>
      </c>
      <c r="Q65" s="26">
        <f>L65</f>
        <v>12.26728</v>
      </c>
      <c r="W65">
        <f>IF(Source!BI41&lt;=1,H54+H55+H57+H58+H59, 0)</f>
        <v>3080.8599999999997</v>
      </c>
      <c r="X65">
        <f>IF(Source!BI41=2,H54+H55+H57+H58+H59, 0)</f>
        <v>0</v>
      </c>
      <c r="Y65">
        <f>IF(Source!BI41=3,H54+H55+H57+H58+H59, 0)</f>
        <v>0</v>
      </c>
      <c r="Z65">
        <f>IF(Source!BI41=4,H54+H55+H57+H58+H59, 0)</f>
        <v>0</v>
      </c>
    </row>
    <row r="66" spans="1:26" ht="28.5" x14ac:dyDescent="0.2">
      <c r="A66" s="47" t="str">
        <f>Source!E51</f>
        <v>7</v>
      </c>
      <c r="B66" s="48" t="str">
        <f>Source!F51</f>
        <v>м08-10-010-01</v>
      </c>
      <c r="C66" s="48" t="str">
        <f>Source!G51</f>
        <v>Прокладка труб гофрированных ПВХ для защиты проводов и кабелей</v>
      </c>
      <c r="D66" s="31" t="str">
        <f>Source!H51</f>
        <v>100 м</v>
      </c>
      <c r="E66" s="13">
        <f>Source!I51</f>
        <v>1.5</v>
      </c>
      <c r="F66" s="32">
        <f>Source!AL51+Source!AM51+Source!AO51</f>
        <v>156.32999999999998</v>
      </c>
      <c r="G66" s="33"/>
      <c r="H66" s="32"/>
      <c r="I66" s="33" t="str">
        <f>Source!BO51</f>
        <v/>
      </c>
      <c r="J66" s="33"/>
      <c r="K66" s="32"/>
      <c r="L66" s="34"/>
      <c r="S66">
        <f>ROUND((Source!FX51/100)*((ROUND(Source!AF51*Source!I51, 2)+ROUND(Source!AE51*Source!I51, 2))), 2)</f>
        <v>198.84</v>
      </c>
      <c r="T66">
        <f>Source!X51</f>
        <v>1334.25</v>
      </c>
      <c r="U66">
        <f>ROUND((Source!FY51/100)*((ROUND(Source!AF51*Source!I51, 2)+ROUND(Source!AE51*Source!I51, 2))), 2)</f>
        <v>136.05000000000001</v>
      </c>
      <c r="V66">
        <f>Source!Y51</f>
        <v>912.91</v>
      </c>
    </row>
    <row r="67" spans="1:26" x14ac:dyDescent="0.2">
      <c r="C67" s="25" t="str">
        <f>"Объем: "&amp;Source!I51&amp;"=150/"&amp;"100"</f>
        <v>Объем: 1,5=150/100</v>
      </c>
    </row>
    <row r="68" spans="1:26" ht="14.25" x14ac:dyDescent="0.2">
      <c r="A68" s="47"/>
      <c r="B68" s="48"/>
      <c r="C68" s="48" t="s">
        <v>702</v>
      </c>
      <c r="D68" s="31"/>
      <c r="E68" s="13"/>
      <c r="F68" s="32">
        <f>Source!AO51</f>
        <v>139.54</v>
      </c>
      <c r="G68" s="33" t="str">
        <f>Source!DG51</f>
        <v/>
      </c>
      <c r="H68" s="32">
        <f>ROUND(Source!AF51*Source!I51, 2)</f>
        <v>209.31</v>
      </c>
      <c r="I68" s="33"/>
      <c r="J68" s="33">
        <f>IF(Source!BA51&lt;&gt; 0, Source!BA51, 1)</f>
        <v>6.71</v>
      </c>
      <c r="K68" s="32">
        <f>Source!S51</f>
        <v>1404.47</v>
      </c>
      <c r="L68" s="34"/>
      <c r="R68">
        <f>H68</f>
        <v>209.31</v>
      </c>
    </row>
    <row r="69" spans="1:26" ht="14.25" x14ac:dyDescent="0.2">
      <c r="A69" s="47"/>
      <c r="B69" s="48"/>
      <c r="C69" s="48" t="s">
        <v>709</v>
      </c>
      <c r="D69" s="31"/>
      <c r="E69" s="13"/>
      <c r="F69" s="32">
        <f>Source!AL51</f>
        <v>16.79</v>
      </c>
      <c r="G69" s="33" t="str">
        <f>Source!DD51</f>
        <v/>
      </c>
      <c r="H69" s="32">
        <f>ROUND(Source!AC51*Source!I51, 2)</f>
        <v>25.19</v>
      </c>
      <c r="I69" s="33"/>
      <c r="J69" s="33">
        <f>IF(Source!BC51&lt;&gt; 0, Source!BC51, 1)</f>
        <v>6.71</v>
      </c>
      <c r="K69" s="32">
        <f>Source!P51</f>
        <v>168.99</v>
      </c>
      <c r="L69" s="34"/>
    </row>
    <row r="70" spans="1:26" ht="14.25" x14ac:dyDescent="0.2">
      <c r="A70" s="47"/>
      <c r="B70" s="48"/>
      <c r="C70" s="48" t="s">
        <v>703</v>
      </c>
      <c r="D70" s="31" t="s">
        <v>704</v>
      </c>
      <c r="E70" s="13">
        <f>Source!BZ51</f>
        <v>95</v>
      </c>
      <c r="F70" s="51"/>
      <c r="G70" s="33"/>
      <c r="H70" s="32">
        <f>SUM(S66:S73)</f>
        <v>198.84</v>
      </c>
      <c r="I70" s="35"/>
      <c r="J70" s="29">
        <f>Source!AT51</f>
        <v>95</v>
      </c>
      <c r="K70" s="32">
        <f>SUM(T66:T73)</f>
        <v>1334.25</v>
      </c>
      <c r="L70" s="34"/>
    </row>
    <row r="71" spans="1:26" ht="14.25" x14ac:dyDescent="0.2">
      <c r="A71" s="47"/>
      <c r="B71" s="48"/>
      <c r="C71" s="48" t="s">
        <v>705</v>
      </c>
      <c r="D71" s="31" t="s">
        <v>704</v>
      </c>
      <c r="E71" s="13">
        <f>Source!CA51</f>
        <v>65</v>
      </c>
      <c r="F71" s="51"/>
      <c r="G71" s="33"/>
      <c r="H71" s="32">
        <f>SUM(U66:U73)</f>
        <v>136.05000000000001</v>
      </c>
      <c r="I71" s="35"/>
      <c r="J71" s="29">
        <f>Source!AU51</f>
        <v>65</v>
      </c>
      <c r="K71" s="32">
        <f>SUM(V66:V73)</f>
        <v>912.91</v>
      </c>
      <c r="L71" s="34"/>
    </row>
    <row r="72" spans="1:26" ht="14.25" x14ac:dyDescent="0.2">
      <c r="A72" s="47"/>
      <c r="B72" s="48"/>
      <c r="C72" s="48" t="s">
        <v>706</v>
      </c>
      <c r="D72" s="31" t="s">
        <v>707</v>
      </c>
      <c r="E72" s="13">
        <f>Source!AQ51</f>
        <v>15.2</v>
      </c>
      <c r="F72" s="32"/>
      <c r="G72" s="33" t="str">
        <f>Source!DI51</f>
        <v/>
      </c>
      <c r="H72" s="32"/>
      <c r="I72" s="33"/>
      <c r="J72" s="33"/>
      <c r="K72" s="32"/>
      <c r="L72" s="36">
        <f>Source!U51</f>
        <v>22.799999999999997</v>
      </c>
    </row>
    <row r="73" spans="1:26" ht="42.75" x14ac:dyDescent="0.2">
      <c r="A73" s="49" t="str">
        <f>Source!E53</f>
        <v>7,1</v>
      </c>
      <c r="B73" s="50" t="str">
        <f>Source!F53</f>
        <v>24.3.01.02-0042</v>
      </c>
      <c r="C73" s="50" t="str">
        <f>Source!G53</f>
        <v>Трубы гибкие гофрированные тяжелые из самозатухающего ПВХ (IP55) серии FH, с зондом, диаметром 20 мм</v>
      </c>
      <c r="D73" s="37" t="str">
        <f>Source!H53</f>
        <v>10 м</v>
      </c>
      <c r="E73" s="38">
        <f>Source!I53</f>
        <v>15</v>
      </c>
      <c r="F73" s="39">
        <f>Source!AL53+Source!AM53+Source!AO53</f>
        <v>50.62</v>
      </c>
      <c r="G73" s="40" t="s">
        <v>6</v>
      </c>
      <c r="H73" s="39">
        <f>ROUND(Source!AC53*Source!I53, 2)+ROUND(Source!AD53*Source!I53, 2)+ROUND(Source!AF53*Source!I53, 2)</f>
        <v>759.3</v>
      </c>
      <c r="I73" s="41"/>
      <c r="J73" s="41">
        <f>IF(Source!BC53&lt;&gt; 0, Source!BC53, 1)</f>
        <v>6.71</v>
      </c>
      <c r="K73" s="39">
        <f>Source!O53</f>
        <v>5094.8999999999996</v>
      </c>
      <c r="L73" s="42"/>
      <c r="S73">
        <f>ROUND((Source!FX53/100)*((ROUND(Source!AF53*Source!I53, 2)+ROUND(Source!AE53*Source!I53, 2))), 2)</f>
        <v>0</v>
      </c>
      <c r="T73">
        <f>Source!X53</f>
        <v>0</v>
      </c>
      <c r="U73">
        <f>ROUND((Source!FY53/100)*((ROUND(Source!AF53*Source!I53, 2)+ROUND(Source!AE53*Source!I53, 2))), 2)</f>
        <v>0</v>
      </c>
      <c r="V73">
        <f>Source!Y53</f>
        <v>0</v>
      </c>
      <c r="W73">
        <f>IF(Source!BI53&lt;=1,H73, 0)</f>
        <v>0</v>
      </c>
      <c r="X73">
        <f>IF(Source!BI53=2,H73, 0)</f>
        <v>759.3</v>
      </c>
      <c r="Y73">
        <f>IF(Source!BI53=3,H73, 0)</f>
        <v>0</v>
      </c>
      <c r="Z73">
        <f>IF(Source!BI53=4,H73, 0)</f>
        <v>0</v>
      </c>
    </row>
    <row r="74" spans="1:26" ht="15" x14ac:dyDescent="0.25">
      <c r="G74" s="72">
        <f>H68+H69+H70+H71+SUM(H73:H73)</f>
        <v>1328.69</v>
      </c>
      <c r="H74" s="72"/>
      <c r="J74" s="72">
        <f>K68+K69+K70+K71+SUM(K73:K73)</f>
        <v>8915.52</v>
      </c>
      <c r="K74" s="72"/>
      <c r="L74" s="43">
        <f>Source!U51</f>
        <v>22.799999999999997</v>
      </c>
      <c r="O74" s="26">
        <f>G74</f>
        <v>1328.69</v>
      </c>
      <c r="P74" s="26">
        <f>J74</f>
        <v>8915.52</v>
      </c>
      <c r="Q74" s="26">
        <f>L74</f>
        <v>22.799999999999997</v>
      </c>
      <c r="W74">
        <f>IF(Source!BI51&lt;=1,H68+H69+H70+H71, 0)</f>
        <v>0</v>
      </c>
      <c r="X74">
        <f>IF(Source!BI51=2,H68+H69+H70+H71, 0)</f>
        <v>569.3900000000001</v>
      </c>
      <c r="Y74">
        <f>IF(Source!BI51=3,H68+H69+H70+H71, 0)</f>
        <v>0</v>
      </c>
      <c r="Z74">
        <f>IF(Source!BI51=4,H68+H69+H70+H71, 0)</f>
        <v>0</v>
      </c>
    </row>
    <row r="75" spans="1:26" ht="71.25" x14ac:dyDescent="0.2">
      <c r="A75" s="47" t="str">
        <f>Source!E55</f>
        <v>8</v>
      </c>
      <c r="B75" s="48" t="str">
        <f>Source!F55</f>
        <v>м08-02-412-01</v>
      </c>
      <c r="C75" s="48" t="str">
        <f>Source!G55</f>
        <v>Затягивание провода в проложенные трубы и металлические рукава первого одножильного или многожильного в общей оплетке, суммарное сечение до 2,5 мм2</v>
      </c>
      <c r="D75" s="31" t="str">
        <f>Source!H55</f>
        <v>100 м</v>
      </c>
      <c r="E75" s="13">
        <f>Source!I55</f>
        <v>0.7</v>
      </c>
      <c r="F75" s="32">
        <f>Source!AL55+Source!AM55+Source!AO55</f>
        <v>55.26</v>
      </c>
      <c r="G75" s="33"/>
      <c r="H75" s="32"/>
      <c r="I75" s="33" t="str">
        <f>Source!BO55</f>
        <v/>
      </c>
      <c r="J75" s="33"/>
      <c r="K75" s="32"/>
      <c r="L75" s="34"/>
      <c r="S75">
        <f>ROUND((Source!FX55/100)*((ROUND(Source!AF55*Source!I55, 2)+ROUND(Source!AE55*Source!I55, 2))), 2)</f>
        <v>28.24</v>
      </c>
      <c r="T75">
        <f>Source!X55</f>
        <v>189.51</v>
      </c>
      <c r="U75">
        <f>ROUND((Source!FY55/100)*((ROUND(Source!AF55*Source!I55, 2)+ROUND(Source!AE55*Source!I55, 2))), 2)</f>
        <v>19.32</v>
      </c>
      <c r="V75">
        <f>Source!Y55</f>
        <v>129.66</v>
      </c>
    </row>
    <row r="76" spans="1:26" x14ac:dyDescent="0.2">
      <c r="C76" s="25" t="str">
        <f>"Объем: "&amp;Source!I55&amp;"=70/"&amp;"100"</f>
        <v>Объем: 0,7=70/100</v>
      </c>
    </row>
    <row r="77" spans="1:26" ht="14.25" x14ac:dyDescent="0.2">
      <c r="A77" s="47"/>
      <c r="B77" s="48"/>
      <c r="C77" s="48" t="s">
        <v>702</v>
      </c>
      <c r="D77" s="31"/>
      <c r="E77" s="13"/>
      <c r="F77" s="32">
        <f>Source!AO55</f>
        <v>42.21</v>
      </c>
      <c r="G77" s="33" t="str">
        <f>Source!DG55</f>
        <v/>
      </c>
      <c r="H77" s="32">
        <f>ROUND(Source!AF55*Source!I55, 2)</f>
        <v>29.55</v>
      </c>
      <c r="I77" s="33"/>
      <c r="J77" s="33">
        <f>IF(Source!BA55&lt;&gt; 0, Source!BA55, 1)</f>
        <v>6.71</v>
      </c>
      <c r="K77" s="32">
        <f>Source!S55</f>
        <v>198.26</v>
      </c>
      <c r="L77" s="34"/>
      <c r="R77">
        <f>H77</f>
        <v>29.55</v>
      </c>
    </row>
    <row r="78" spans="1:26" ht="14.25" x14ac:dyDescent="0.2">
      <c r="A78" s="47"/>
      <c r="B78" s="48"/>
      <c r="C78" s="48" t="s">
        <v>298</v>
      </c>
      <c r="D78" s="31"/>
      <c r="E78" s="13"/>
      <c r="F78" s="32">
        <f>Source!AM55</f>
        <v>1.78</v>
      </c>
      <c r="G78" s="33" t="str">
        <f>Source!DE55</f>
        <v/>
      </c>
      <c r="H78" s="32">
        <f>ROUND(Source!AD55*Source!I55, 2)</f>
        <v>1.25</v>
      </c>
      <c r="I78" s="33"/>
      <c r="J78" s="33">
        <f>IF(Source!BB55&lt;&gt; 0, Source!BB55, 1)</f>
        <v>6.71</v>
      </c>
      <c r="K78" s="32">
        <f>Source!Q55</f>
        <v>8.36</v>
      </c>
      <c r="L78" s="34"/>
    </row>
    <row r="79" spans="1:26" ht="14.25" x14ac:dyDescent="0.2">
      <c r="A79" s="47"/>
      <c r="B79" s="48"/>
      <c r="C79" s="48" t="s">
        <v>708</v>
      </c>
      <c r="D79" s="31"/>
      <c r="E79" s="13"/>
      <c r="F79" s="32">
        <f>Source!AN55</f>
        <v>0.26</v>
      </c>
      <c r="G79" s="33" t="str">
        <f>Source!DF55</f>
        <v/>
      </c>
      <c r="H79" s="45">
        <f>ROUND(Source!AE55*Source!I55, 2)</f>
        <v>0.18</v>
      </c>
      <c r="I79" s="33"/>
      <c r="J79" s="33">
        <f>IF(Source!BS55&lt;&gt; 0, Source!BS55, 1)</f>
        <v>6.71</v>
      </c>
      <c r="K79" s="45">
        <f>Source!R55</f>
        <v>1.22</v>
      </c>
      <c r="L79" s="34"/>
      <c r="R79">
        <f>H79</f>
        <v>0.18</v>
      </c>
    </row>
    <row r="80" spans="1:26" ht="14.25" x14ac:dyDescent="0.2">
      <c r="A80" s="47"/>
      <c r="B80" s="48"/>
      <c r="C80" s="48" t="s">
        <v>709</v>
      </c>
      <c r="D80" s="31"/>
      <c r="E80" s="13"/>
      <c r="F80" s="32">
        <f>Source!AL55</f>
        <v>11.27</v>
      </c>
      <c r="G80" s="33" t="str">
        <f>Source!DD55</f>
        <v/>
      </c>
      <c r="H80" s="32">
        <f>ROUND(Source!AC55*Source!I55, 2)</f>
        <v>7.89</v>
      </c>
      <c r="I80" s="33"/>
      <c r="J80" s="33">
        <f>IF(Source!BC55&lt;&gt; 0, Source!BC55, 1)</f>
        <v>6.71</v>
      </c>
      <c r="K80" s="32">
        <f>Source!P55</f>
        <v>52.94</v>
      </c>
      <c r="L80" s="34"/>
    </row>
    <row r="81" spans="1:26" ht="14.25" x14ac:dyDescent="0.2">
      <c r="A81" s="47"/>
      <c r="B81" s="48"/>
      <c r="C81" s="48" t="s">
        <v>703</v>
      </c>
      <c r="D81" s="31" t="s">
        <v>704</v>
      </c>
      <c r="E81" s="13">
        <f>Source!BZ55</f>
        <v>95</v>
      </c>
      <c r="F81" s="51"/>
      <c r="G81" s="33"/>
      <c r="H81" s="32">
        <f>SUM(S75:S84)</f>
        <v>28.24</v>
      </c>
      <c r="I81" s="35"/>
      <c r="J81" s="29">
        <f>Source!AT55</f>
        <v>95</v>
      </c>
      <c r="K81" s="32">
        <f>SUM(T75:T84)</f>
        <v>189.51</v>
      </c>
      <c r="L81" s="34"/>
    </row>
    <row r="82" spans="1:26" ht="14.25" x14ac:dyDescent="0.2">
      <c r="A82" s="47"/>
      <c r="B82" s="48"/>
      <c r="C82" s="48" t="s">
        <v>705</v>
      </c>
      <c r="D82" s="31" t="s">
        <v>704</v>
      </c>
      <c r="E82" s="13">
        <f>Source!CA55</f>
        <v>65</v>
      </c>
      <c r="F82" s="51"/>
      <c r="G82" s="33"/>
      <c r="H82" s="32">
        <f>SUM(U75:U84)</f>
        <v>19.32</v>
      </c>
      <c r="I82" s="35"/>
      <c r="J82" s="29">
        <f>Source!AU55</f>
        <v>65</v>
      </c>
      <c r="K82" s="32">
        <f>SUM(V75:V84)</f>
        <v>129.66</v>
      </c>
      <c r="L82" s="34"/>
    </row>
    <row r="83" spans="1:26" ht="14.25" x14ac:dyDescent="0.2">
      <c r="A83" s="47"/>
      <c r="B83" s="48"/>
      <c r="C83" s="48" t="s">
        <v>706</v>
      </c>
      <c r="D83" s="31" t="s">
        <v>707</v>
      </c>
      <c r="E83" s="13">
        <f>Source!AQ55</f>
        <v>4.49</v>
      </c>
      <c r="F83" s="32"/>
      <c r="G83" s="33" t="str">
        <f>Source!DI55</f>
        <v/>
      </c>
      <c r="H83" s="32"/>
      <c r="I83" s="33"/>
      <c r="J83" s="33"/>
      <c r="K83" s="32"/>
      <c r="L83" s="36">
        <f>Source!U55</f>
        <v>3.1429999999999998</v>
      </c>
    </row>
    <row r="84" spans="1:26" ht="99.75" x14ac:dyDescent="0.2">
      <c r="A84" s="49" t="str">
        <f>Source!E57</f>
        <v>8,1</v>
      </c>
      <c r="B84" s="50" t="str">
        <f>Source!F57</f>
        <v>21.1.06.10-0236</v>
      </c>
      <c r="C84" s="50" t="str">
        <f>Source!G57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3х2,5</v>
      </c>
      <c r="D84" s="37" t="str">
        <f>Source!H57</f>
        <v>1000 м</v>
      </c>
      <c r="E84" s="38">
        <f>Source!I57</f>
        <v>7.0000000000000007E-2</v>
      </c>
      <c r="F84" s="39">
        <f>Source!AL57+Source!AM57+Source!AO57</f>
        <v>14843.6</v>
      </c>
      <c r="G84" s="40" t="s">
        <v>6</v>
      </c>
      <c r="H84" s="39">
        <f>ROUND(Source!AC57*Source!I57, 2)+ROUND(Source!AD57*Source!I57, 2)+ROUND(Source!AF57*Source!I57, 2)</f>
        <v>1039.05</v>
      </c>
      <c r="I84" s="41"/>
      <c r="J84" s="41">
        <f>IF(Source!BC57&lt;&gt; 0, Source!BC57, 1)</f>
        <v>6.71</v>
      </c>
      <c r="K84" s="39">
        <f>Source!O57</f>
        <v>6972.04</v>
      </c>
      <c r="L84" s="42"/>
      <c r="S84">
        <f>ROUND((Source!FX57/100)*((ROUND(Source!AF57*Source!I57, 2)+ROUND(Source!AE57*Source!I57, 2))), 2)</f>
        <v>0</v>
      </c>
      <c r="T84">
        <f>Source!X57</f>
        <v>0</v>
      </c>
      <c r="U84">
        <f>ROUND((Source!FY57/100)*((ROUND(Source!AF57*Source!I57, 2)+ROUND(Source!AE57*Source!I57, 2))), 2)</f>
        <v>0</v>
      </c>
      <c r="V84">
        <f>Source!Y57</f>
        <v>0</v>
      </c>
      <c r="W84">
        <f>IF(Source!BI57&lt;=1,H84, 0)</f>
        <v>0</v>
      </c>
      <c r="X84">
        <f>IF(Source!BI57=2,H84, 0)</f>
        <v>1039.05</v>
      </c>
      <c r="Y84">
        <f>IF(Source!BI57=3,H84, 0)</f>
        <v>0</v>
      </c>
      <c r="Z84">
        <f>IF(Source!BI57=4,H84, 0)</f>
        <v>0</v>
      </c>
    </row>
    <row r="85" spans="1:26" ht="15" x14ac:dyDescent="0.25">
      <c r="G85" s="72">
        <f>H77+H78+H80+H81+H82+SUM(H84:H84)</f>
        <v>1125.3</v>
      </c>
      <c r="H85" s="72"/>
      <c r="J85" s="72">
        <f>K77+K78+K80+K81+K82+SUM(K84:K84)</f>
        <v>7550.77</v>
      </c>
      <c r="K85" s="72"/>
      <c r="L85" s="43">
        <f>Source!U55</f>
        <v>3.1429999999999998</v>
      </c>
      <c r="O85" s="26">
        <f>G85</f>
        <v>1125.3</v>
      </c>
      <c r="P85" s="26">
        <f>J85</f>
        <v>7550.77</v>
      </c>
      <c r="Q85" s="26">
        <f>L85</f>
        <v>3.1429999999999998</v>
      </c>
      <c r="W85">
        <f>IF(Source!BI55&lt;=1,H77+H78+H80+H81+H82, 0)</f>
        <v>0</v>
      </c>
      <c r="X85">
        <f>IF(Source!BI55=2,H77+H78+H80+H81+H82, 0)</f>
        <v>86.25</v>
      </c>
      <c r="Y85">
        <f>IF(Source!BI55=3,H77+H78+H80+H81+H82, 0)</f>
        <v>0</v>
      </c>
      <c r="Z85">
        <f>IF(Source!BI55=4,H77+H78+H80+H81+H82, 0)</f>
        <v>0</v>
      </c>
    </row>
    <row r="86" spans="1:26" ht="71.25" x14ac:dyDescent="0.2">
      <c r="A86" s="47" t="str">
        <f>Source!E59</f>
        <v>9</v>
      </c>
      <c r="B86" s="48" t="str">
        <f>Source!F59</f>
        <v>м08-02-412-03</v>
      </c>
      <c r="C86" s="48" t="str">
        <f>Source!G59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86" s="31" t="str">
        <f>Source!H59</f>
        <v>100 м</v>
      </c>
      <c r="E86" s="13">
        <f>Source!I59</f>
        <v>1.3</v>
      </c>
      <c r="F86" s="32">
        <f>Source!AL59+Source!AM59+Source!AO59</f>
        <v>87.15</v>
      </c>
      <c r="G86" s="33"/>
      <c r="H86" s="32"/>
      <c r="I86" s="33" t="str">
        <f>Source!BO59</f>
        <v/>
      </c>
      <c r="J86" s="33"/>
      <c r="K86" s="32"/>
      <c r="L86" s="34"/>
      <c r="S86">
        <f>ROUND((Source!FX59/100)*((ROUND(Source!AF59*Source!I59, 2)+ROUND(Source!AE59*Source!I59, 2))), 2)</f>
        <v>73.97</v>
      </c>
      <c r="T86">
        <f>Source!X59</f>
        <v>496.3</v>
      </c>
      <c r="U86">
        <f>ROUND((Source!FY59/100)*((ROUND(Source!AF59*Source!I59, 2)+ROUND(Source!AE59*Source!I59, 2))), 2)</f>
        <v>50.61</v>
      </c>
      <c r="V86">
        <f>Source!Y59</f>
        <v>339.57</v>
      </c>
    </row>
    <row r="87" spans="1:26" x14ac:dyDescent="0.2">
      <c r="C87" s="25" t="str">
        <f>"Объем: "&amp;Source!I59&amp;"=130/"&amp;"100"</f>
        <v>Объем: 1,3=130/100</v>
      </c>
    </row>
    <row r="88" spans="1:26" ht="14.25" x14ac:dyDescent="0.2">
      <c r="A88" s="47"/>
      <c r="B88" s="48"/>
      <c r="C88" s="48" t="s">
        <v>702</v>
      </c>
      <c r="D88" s="31"/>
      <c r="E88" s="13"/>
      <c r="F88" s="32">
        <f>Source!AO59</f>
        <v>59.13</v>
      </c>
      <c r="G88" s="33" t="str">
        <f>Source!DG59</f>
        <v/>
      </c>
      <c r="H88" s="32">
        <f>ROUND(Source!AF59*Source!I59, 2)</f>
        <v>76.87</v>
      </c>
      <c r="I88" s="33"/>
      <c r="J88" s="33">
        <f>IF(Source!BA59&lt;&gt; 0, Source!BA59, 1)</f>
        <v>6.71</v>
      </c>
      <c r="K88" s="32">
        <f>Source!S59</f>
        <v>515.79</v>
      </c>
      <c r="L88" s="34"/>
      <c r="R88">
        <f>H88</f>
        <v>76.87</v>
      </c>
    </row>
    <row r="89" spans="1:26" ht="14.25" x14ac:dyDescent="0.2">
      <c r="A89" s="47"/>
      <c r="B89" s="48"/>
      <c r="C89" s="48" t="s">
        <v>298</v>
      </c>
      <c r="D89" s="31"/>
      <c r="E89" s="13"/>
      <c r="F89" s="32">
        <f>Source!AM59</f>
        <v>5.33</v>
      </c>
      <c r="G89" s="33" t="str">
        <f>Source!DE59</f>
        <v/>
      </c>
      <c r="H89" s="32">
        <f>ROUND(Source!AD59*Source!I59, 2)</f>
        <v>6.93</v>
      </c>
      <c r="I89" s="33"/>
      <c r="J89" s="33">
        <f>IF(Source!BB59&lt;&gt; 0, Source!BB59, 1)</f>
        <v>6.71</v>
      </c>
      <c r="K89" s="32">
        <f>Source!Q59</f>
        <v>46.49</v>
      </c>
      <c r="L89" s="34"/>
    </row>
    <row r="90" spans="1:26" ht="14.25" x14ac:dyDescent="0.2">
      <c r="A90" s="47"/>
      <c r="B90" s="48"/>
      <c r="C90" s="48" t="s">
        <v>708</v>
      </c>
      <c r="D90" s="31"/>
      <c r="E90" s="13"/>
      <c r="F90" s="32">
        <f>Source!AN59</f>
        <v>0.76</v>
      </c>
      <c r="G90" s="33" t="str">
        <f>Source!DF59</f>
        <v/>
      </c>
      <c r="H90" s="45">
        <f>ROUND(Source!AE59*Source!I59, 2)</f>
        <v>0.99</v>
      </c>
      <c r="I90" s="33"/>
      <c r="J90" s="33">
        <f>IF(Source!BS59&lt;&gt; 0, Source!BS59, 1)</f>
        <v>6.71</v>
      </c>
      <c r="K90" s="45">
        <f>Source!R59</f>
        <v>6.63</v>
      </c>
      <c r="L90" s="34"/>
      <c r="R90">
        <f>H90</f>
        <v>0.99</v>
      </c>
    </row>
    <row r="91" spans="1:26" ht="14.25" x14ac:dyDescent="0.2">
      <c r="A91" s="47"/>
      <c r="B91" s="48"/>
      <c r="C91" s="48" t="s">
        <v>709</v>
      </c>
      <c r="D91" s="31"/>
      <c r="E91" s="13"/>
      <c r="F91" s="32">
        <f>Source!AL59</f>
        <v>22.69</v>
      </c>
      <c r="G91" s="33" t="str">
        <f>Source!DD59</f>
        <v/>
      </c>
      <c r="H91" s="32">
        <f>ROUND(Source!AC59*Source!I59, 2)</f>
        <v>29.5</v>
      </c>
      <c r="I91" s="33"/>
      <c r="J91" s="33">
        <f>IF(Source!BC59&lt;&gt; 0, Source!BC59, 1)</f>
        <v>6.71</v>
      </c>
      <c r="K91" s="32">
        <f>Source!P59</f>
        <v>197.92</v>
      </c>
      <c r="L91" s="34"/>
    </row>
    <row r="92" spans="1:26" ht="14.25" x14ac:dyDescent="0.2">
      <c r="A92" s="47"/>
      <c r="B92" s="48"/>
      <c r="C92" s="48" t="s">
        <v>703</v>
      </c>
      <c r="D92" s="31" t="s">
        <v>704</v>
      </c>
      <c r="E92" s="13">
        <f>Source!BZ59</f>
        <v>95</v>
      </c>
      <c r="F92" s="51"/>
      <c r="G92" s="33"/>
      <c r="H92" s="32">
        <f>SUM(S86:S95)</f>
        <v>73.97</v>
      </c>
      <c r="I92" s="35"/>
      <c r="J92" s="29">
        <f>Source!AT59</f>
        <v>95</v>
      </c>
      <c r="K92" s="32">
        <f>SUM(T86:T95)</f>
        <v>496.3</v>
      </c>
      <c r="L92" s="34"/>
    </row>
    <row r="93" spans="1:26" ht="14.25" x14ac:dyDescent="0.2">
      <c r="A93" s="47"/>
      <c r="B93" s="48"/>
      <c r="C93" s="48" t="s">
        <v>705</v>
      </c>
      <c r="D93" s="31" t="s">
        <v>704</v>
      </c>
      <c r="E93" s="13">
        <f>Source!CA59</f>
        <v>65</v>
      </c>
      <c r="F93" s="51"/>
      <c r="G93" s="33"/>
      <c r="H93" s="32">
        <f>SUM(U86:U95)</f>
        <v>50.61</v>
      </c>
      <c r="I93" s="35"/>
      <c r="J93" s="29">
        <f>Source!AU59</f>
        <v>65</v>
      </c>
      <c r="K93" s="32">
        <f>SUM(V86:V95)</f>
        <v>339.57</v>
      </c>
      <c r="L93" s="34"/>
    </row>
    <row r="94" spans="1:26" ht="14.25" x14ac:dyDescent="0.2">
      <c r="A94" s="47"/>
      <c r="B94" s="48"/>
      <c r="C94" s="48" t="s">
        <v>706</v>
      </c>
      <c r="D94" s="31" t="s">
        <v>707</v>
      </c>
      <c r="E94" s="13">
        <f>Source!AQ59</f>
        <v>6.29</v>
      </c>
      <c r="F94" s="32"/>
      <c r="G94" s="33" t="str">
        <f>Source!DI59</f>
        <v/>
      </c>
      <c r="H94" s="32"/>
      <c r="I94" s="33"/>
      <c r="J94" s="33"/>
      <c r="K94" s="32"/>
      <c r="L94" s="36">
        <f>Source!U59</f>
        <v>8.1769999999999996</v>
      </c>
    </row>
    <row r="95" spans="1:26" ht="99.75" x14ac:dyDescent="0.2">
      <c r="A95" s="49" t="str">
        <f>Source!E61</f>
        <v>9,1</v>
      </c>
      <c r="B95" s="50" t="str">
        <f>Source!F61</f>
        <v>21.1.06.10-0268</v>
      </c>
      <c r="C95" s="50" t="str">
        <f>Source!G61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5х10</v>
      </c>
      <c r="D95" s="37" t="str">
        <f>Source!H61</f>
        <v>1000 м</v>
      </c>
      <c r="E95" s="38">
        <f>Source!I61</f>
        <v>0.13</v>
      </c>
      <c r="F95" s="39">
        <f>Source!AL61+Source!AM61+Source!AO61</f>
        <v>64778.22</v>
      </c>
      <c r="G95" s="40" t="s">
        <v>6</v>
      </c>
      <c r="H95" s="39">
        <f>ROUND(Source!AC61*Source!I61, 2)+ROUND(Source!AD61*Source!I61, 2)+ROUND(Source!AF61*Source!I61, 2)</f>
        <v>8421.17</v>
      </c>
      <c r="I95" s="41"/>
      <c r="J95" s="41">
        <f>IF(Source!BC61&lt;&gt; 0, Source!BC61, 1)</f>
        <v>6.71</v>
      </c>
      <c r="K95" s="39">
        <f>Source!O61</f>
        <v>56506.04</v>
      </c>
      <c r="L95" s="42"/>
      <c r="S95">
        <f>ROUND((Source!FX61/100)*((ROUND(Source!AF61*Source!I61, 2)+ROUND(Source!AE61*Source!I61, 2))), 2)</f>
        <v>0</v>
      </c>
      <c r="T95">
        <f>Source!X61</f>
        <v>0</v>
      </c>
      <c r="U95">
        <f>ROUND((Source!FY61/100)*((ROUND(Source!AF61*Source!I61, 2)+ROUND(Source!AE61*Source!I61, 2))), 2)</f>
        <v>0</v>
      </c>
      <c r="V95">
        <f>Source!Y61</f>
        <v>0</v>
      </c>
      <c r="W95">
        <f>IF(Source!BI61&lt;=1,H95, 0)</f>
        <v>0</v>
      </c>
      <c r="X95">
        <f>IF(Source!BI61=2,H95, 0)</f>
        <v>8421.17</v>
      </c>
      <c r="Y95">
        <f>IF(Source!BI61=3,H95, 0)</f>
        <v>0</v>
      </c>
      <c r="Z95">
        <f>IF(Source!BI61=4,H95, 0)</f>
        <v>0</v>
      </c>
    </row>
    <row r="96" spans="1:26" ht="15" x14ac:dyDescent="0.25">
      <c r="G96" s="72">
        <f>H88+H89+H91+H92+H93+SUM(H95:H95)</f>
        <v>8659.0499999999993</v>
      </c>
      <c r="H96" s="72"/>
      <c r="J96" s="72">
        <f>K88+K89+K91+K92+K93+SUM(K95:K95)</f>
        <v>58102.11</v>
      </c>
      <c r="K96" s="72"/>
      <c r="L96" s="43">
        <f>Source!U59</f>
        <v>8.1769999999999996</v>
      </c>
      <c r="O96" s="26">
        <f>G96</f>
        <v>8659.0499999999993</v>
      </c>
      <c r="P96" s="26">
        <f>J96</f>
        <v>58102.11</v>
      </c>
      <c r="Q96" s="26">
        <f>L96</f>
        <v>8.1769999999999996</v>
      </c>
      <c r="W96">
        <f>IF(Source!BI59&lt;=1,H88+H89+H91+H92+H93, 0)</f>
        <v>0</v>
      </c>
      <c r="X96">
        <f>IF(Source!BI59=2,H88+H89+H91+H92+H93, 0)</f>
        <v>237.88</v>
      </c>
      <c r="Y96">
        <f>IF(Source!BI59=3,H88+H89+H91+H92+H93, 0)</f>
        <v>0</v>
      </c>
      <c r="Z96">
        <f>IF(Source!BI59=4,H88+H89+H91+H92+H93, 0)</f>
        <v>0</v>
      </c>
    </row>
    <row r="97" spans="1:26" ht="71.25" x14ac:dyDescent="0.2">
      <c r="A97" s="47" t="str">
        <f>Source!E63</f>
        <v>10</v>
      </c>
      <c r="B97" s="48" t="str">
        <f>Source!F63</f>
        <v>м08-02-412-04</v>
      </c>
      <c r="C97" s="48" t="str">
        <f>Source!G63</f>
        <v>Затягивание провода в проложенные трубы и металлические рукава первого одножильного или многожильного в общей оплетке, суммарное сечение до 35 мм2</v>
      </c>
      <c r="D97" s="31" t="str">
        <f>Source!H63</f>
        <v>100 м</v>
      </c>
      <c r="E97" s="13">
        <f>Source!I63</f>
        <v>1.5</v>
      </c>
      <c r="F97" s="32">
        <f>Source!AL63+Source!AM63+Source!AO63</f>
        <v>131.31</v>
      </c>
      <c r="G97" s="33"/>
      <c r="H97" s="32"/>
      <c r="I97" s="33" t="str">
        <f>Source!BO63</f>
        <v/>
      </c>
      <c r="J97" s="33"/>
      <c r="K97" s="32"/>
      <c r="L97" s="34"/>
      <c r="S97">
        <f>ROUND((Source!FX63/100)*((ROUND(Source!AF63*Source!I63, 2)+ROUND(Source!AE63*Source!I63, 2))), 2)</f>
        <v>122.17</v>
      </c>
      <c r="T97">
        <f>Source!X63</f>
        <v>819.73</v>
      </c>
      <c r="U97">
        <f>ROUND((Source!FY63/100)*((ROUND(Source!AF63*Source!I63, 2)+ROUND(Source!AE63*Source!I63, 2))), 2)</f>
        <v>83.59</v>
      </c>
      <c r="V97">
        <f>Source!Y63</f>
        <v>560.87</v>
      </c>
    </row>
    <row r="98" spans="1:26" x14ac:dyDescent="0.2">
      <c r="C98" s="25" t="str">
        <f>"Объем: "&amp;Source!I63&amp;"=150/"&amp;"100"</f>
        <v>Объем: 1,5=150/100</v>
      </c>
    </row>
    <row r="99" spans="1:26" ht="14.25" x14ac:dyDescent="0.2">
      <c r="A99" s="47"/>
      <c r="B99" s="48"/>
      <c r="C99" s="48" t="s">
        <v>702</v>
      </c>
      <c r="D99" s="31"/>
      <c r="E99" s="13"/>
      <c r="F99" s="32">
        <f>Source!AO63</f>
        <v>84.22</v>
      </c>
      <c r="G99" s="33" t="str">
        <f>Source!DG63</f>
        <v/>
      </c>
      <c r="H99" s="32">
        <f>ROUND(Source!AF63*Source!I63, 2)</f>
        <v>126.33</v>
      </c>
      <c r="I99" s="33"/>
      <c r="J99" s="33">
        <f>IF(Source!BA63&lt;&gt; 0, Source!BA63, 1)</f>
        <v>6.71</v>
      </c>
      <c r="K99" s="32">
        <f>Source!S63</f>
        <v>847.67</v>
      </c>
      <c r="L99" s="34"/>
      <c r="R99">
        <f>H99</f>
        <v>126.33</v>
      </c>
    </row>
    <row r="100" spans="1:26" ht="14.25" x14ac:dyDescent="0.2">
      <c r="A100" s="47"/>
      <c r="B100" s="48"/>
      <c r="C100" s="48" t="s">
        <v>298</v>
      </c>
      <c r="D100" s="31"/>
      <c r="E100" s="13"/>
      <c r="F100" s="32">
        <f>Source!AM63</f>
        <v>10.66</v>
      </c>
      <c r="G100" s="33" t="str">
        <f>Source!DE63</f>
        <v/>
      </c>
      <c r="H100" s="32">
        <f>ROUND(Source!AD63*Source!I63, 2)</f>
        <v>15.99</v>
      </c>
      <c r="I100" s="33"/>
      <c r="J100" s="33">
        <f>IF(Source!BB63&lt;&gt; 0, Source!BB63, 1)</f>
        <v>6.71</v>
      </c>
      <c r="K100" s="32">
        <f>Source!Q63</f>
        <v>107.29</v>
      </c>
      <c r="L100" s="34"/>
    </row>
    <row r="101" spans="1:26" ht="14.25" x14ac:dyDescent="0.2">
      <c r="A101" s="47"/>
      <c r="B101" s="48"/>
      <c r="C101" s="48" t="s">
        <v>708</v>
      </c>
      <c r="D101" s="31"/>
      <c r="E101" s="13"/>
      <c r="F101" s="32">
        <f>Source!AN63</f>
        <v>1.51</v>
      </c>
      <c r="G101" s="33" t="str">
        <f>Source!DF63</f>
        <v/>
      </c>
      <c r="H101" s="45">
        <f>ROUND(Source!AE63*Source!I63, 2)</f>
        <v>2.27</v>
      </c>
      <c r="I101" s="33"/>
      <c r="J101" s="33">
        <f>IF(Source!BS63&lt;&gt; 0, Source!BS63, 1)</f>
        <v>6.71</v>
      </c>
      <c r="K101" s="45">
        <f>Source!R63</f>
        <v>15.2</v>
      </c>
      <c r="L101" s="34"/>
      <c r="R101">
        <f>H101</f>
        <v>2.27</v>
      </c>
    </row>
    <row r="102" spans="1:26" ht="14.25" x14ac:dyDescent="0.2">
      <c r="A102" s="47"/>
      <c r="B102" s="48"/>
      <c r="C102" s="48" t="s">
        <v>709</v>
      </c>
      <c r="D102" s="31"/>
      <c r="E102" s="13"/>
      <c r="F102" s="32">
        <f>Source!AL63</f>
        <v>36.43</v>
      </c>
      <c r="G102" s="33" t="str">
        <f>Source!DD63</f>
        <v/>
      </c>
      <c r="H102" s="32">
        <f>ROUND(Source!AC63*Source!I63, 2)</f>
        <v>54.65</v>
      </c>
      <c r="I102" s="33"/>
      <c r="J102" s="33">
        <f>IF(Source!BC63&lt;&gt; 0, Source!BC63, 1)</f>
        <v>6.71</v>
      </c>
      <c r="K102" s="32">
        <f>Source!P63</f>
        <v>366.67</v>
      </c>
      <c r="L102" s="34"/>
    </row>
    <row r="103" spans="1:26" ht="14.25" x14ac:dyDescent="0.2">
      <c r="A103" s="47"/>
      <c r="B103" s="48"/>
      <c r="C103" s="48" t="s">
        <v>703</v>
      </c>
      <c r="D103" s="31" t="s">
        <v>704</v>
      </c>
      <c r="E103" s="13">
        <f>Source!BZ63</f>
        <v>95</v>
      </c>
      <c r="F103" s="51"/>
      <c r="G103" s="33"/>
      <c r="H103" s="32">
        <f>SUM(S97:S106)</f>
        <v>122.17</v>
      </c>
      <c r="I103" s="35"/>
      <c r="J103" s="29">
        <f>Source!AT63</f>
        <v>95</v>
      </c>
      <c r="K103" s="32">
        <f>SUM(T97:T106)</f>
        <v>819.73</v>
      </c>
      <c r="L103" s="34"/>
    </row>
    <row r="104" spans="1:26" ht="14.25" x14ac:dyDescent="0.2">
      <c r="A104" s="47"/>
      <c r="B104" s="48"/>
      <c r="C104" s="48" t="s">
        <v>705</v>
      </c>
      <c r="D104" s="31" t="s">
        <v>704</v>
      </c>
      <c r="E104" s="13">
        <f>Source!CA63</f>
        <v>65</v>
      </c>
      <c r="F104" s="51"/>
      <c r="G104" s="33"/>
      <c r="H104" s="32">
        <f>SUM(U97:U106)</f>
        <v>83.59</v>
      </c>
      <c r="I104" s="35"/>
      <c r="J104" s="29">
        <f>Source!AU63</f>
        <v>65</v>
      </c>
      <c r="K104" s="32">
        <f>SUM(V97:V106)</f>
        <v>560.87</v>
      </c>
      <c r="L104" s="34"/>
    </row>
    <row r="105" spans="1:26" ht="14.25" x14ac:dyDescent="0.2">
      <c r="A105" s="47"/>
      <c r="B105" s="48"/>
      <c r="C105" s="48" t="s">
        <v>706</v>
      </c>
      <c r="D105" s="31" t="s">
        <v>707</v>
      </c>
      <c r="E105" s="13">
        <f>Source!AQ63</f>
        <v>8.9600000000000009</v>
      </c>
      <c r="F105" s="32"/>
      <c r="G105" s="33" t="str">
        <f>Source!DI63</f>
        <v/>
      </c>
      <c r="H105" s="32"/>
      <c r="I105" s="33"/>
      <c r="J105" s="33"/>
      <c r="K105" s="32"/>
      <c r="L105" s="36">
        <f>Source!U63</f>
        <v>13.440000000000001</v>
      </c>
    </row>
    <row r="106" spans="1:26" ht="99.75" x14ac:dyDescent="0.2">
      <c r="A106" s="49" t="str">
        <f>Source!E65</f>
        <v>10,1</v>
      </c>
      <c r="B106" s="50" t="str">
        <f>Source!F65</f>
        <v>21.1.06.10-0271</v>
      </c>
      <c r="C106" s="50" t="str">
        <f>Source!G65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5х35</v>
      </c>
      <c r="D106" s="37" t="str">
        <f>Source!H65</f>
        <v>1000 м</v>
      </c>
      <c r="E106" s="38">
        <f>Source!I65</f>
        <v>0.15</v>
      </c>
      <c r="F106" s="39">
        <f>Source!AL65+Source!AM65+Source!AO65</f>
        <v>205412.45</v>
      </c>
      <c r="G106" s="40" t="s">
        <v>6</v>
      </c>
      <c r="H106" s="39">
        <f>ROUND(Source!AC65*Source!I65, 2)+ROUND(Source!AD65*Source!I65, 2)+ROUND(Source!AF65*Source!I65, 2)</f>
        <v>30811.87</v>
      </c>
      <c r="I106" s="41"/>
      <c r="J106" s="41">
        <f>IF(Source!BC65&lt;&gt; 0, Source!BC65, 1)</f>
        <v>6.71</v>
      </c>
      <c r="K106" s="39">
        <f>Source!O65</f>
        <v>206747.63</v>
      </c>
      <c r="L106" s="42"/>
      <c r="S106">
        <f>ROUND((Source!FX65/100)*((ROUND(Source!AF65*Source!I65, 2)+ROUND(Source!AE65*Source!I65, 2))), 2)</f>
        <v>0</v>
      </c>
      <c r="T106">
        <f>Source!X65</f>
        <v>0</v>
      </c>
      <c r="U106">
        <f>ROUND((Source!FY65/100)*((ROUND(Source!AF65*Source!I65, 2)+ROUND(Source!AE65*Source!I65, 2))), 2)</f>
        <v>0</v>
      </c>
      <c r="V106">
        <f>Source!Y65</f>
        <v>0</v>
      </c>
      <c r="W106">
        <f>IF(Source!BI65&lt;=1,H106, 0)</f>
        <v>0</v>
      </c>
      <c r="X106">
        <f>IF(Source!BI65=2,H106, 0)</f>
        <v>30811.87</v>
      </c>
      <c r="Y106">
        <f>IF(Source!BI65=3,H106, 0)</f>
        <v>0</v>
      </c>
      <c r="Z106">
        <f>IF(Source!BI65=4,H106, 0)</f>
        <v>0</v>
      </c>
    </row>
    <row r="107" spans="1:26" ht="15" x14ac:dyDescent="0.25">
      <c r="G107" s="72">
        <f>H99+H100+H102+H103+H104+SUM(H106:H106)</f>
        <v>31214.6</v>
      </c>
      <c r="H107" s="72"/>
      <c r="J107" s="72">
        <f>K99+K100+K102+K103+K104+SUM(K106:K106)</f>
        <v>209449.86000000002</v>
      </c>
      <c r="K107" s="72"/>
      <c r="L107" s="43">
        <f>Source!U63</f>
        <v>13.440000000000001</v>
      </c>
      <c r="O107" s="26">
        <f>G107</f>
        <v>31214.6</v>
      </c>
      <c r="P107" s="26">
        <f>J107</f>
        <v>209449.86000000002</v>
      </c>
      <c r="Q107" s="26">
        <f>L107</f>
        <v>13.440000000000001</v>
      </c>
      <c r="W107">
        <f>IF(Source!BI63&lt;=1,H99+H100+H102+H103+H104, 0)</f>
        <v>0</v>
      </c>
      <c r="X107">
        <f>IF(Source!BI63=2,H99+H100+H102+H103+H104, 0)</f>
        <v>402.73</v>
      </c>
      <c r="Y107">
        <f>IF(Source!BI63=3,H99+H100+H102+H103+H104, 0)</f>
        <v>0</v>
      </c>
      <c r="Z107">
        <f>IF(Source!BI63=4,H99+H100+H102+H103+H104, 0)</f>
        <v>0</v>
      </c>
    </row>
    <row r="108" spans="1:26" ht="28.5" x14ac:dyDescent="0.2">
      <c r="A108" s="47" t="str">
        <f>Source!E67</f>
        <v>11</v>
      </c>
      <c r="B108" s="48" t="str">
        <f>Source!F67</f>
        <v>м10-02-051-01</v>
      </c>
      <c r="C108" s="48" t="str">
        <f>Source!G67</f>
        <v>Перемычки кабельные длиной до 6 м</v>
      </c>
      <c r="D108" s="31" t="str">
        <f>Source!H67</f>
        <v>100 ШТ</v>
      </c>
      <c r="E108" s="13">
        <f>Source!I67</f>
        <v>0.01</v>
      </c>
      <c r="F108" s="32">
        <f>Source!AL67+Source!AM67+Source!AO67</f>
        <v>235.5</v>
      </c>
      <c r="G108" s="33"/>
      <c r="H108" s="32"/>
      <c r="I108" s="33" t="str">
        <f>Source!BO67</f>
        <v/>
      </c>
      <c r="J108" s="33"/>
      <c r="K108" s="32"/>
      <c r="L108" s="34"/>
      <c r="S108">
        <f>ROUND((Source!FX67/100)*((ROUND(Source!AF67*Source!I67, 2)+ROUND(Source!AE67*Source!I67, 2))), 2)</f>
        <v>1.85</v>
      </c>
      <c r="T108">
        <f>Source!X67</f>
        <v>12.39</v>
      </c>
      <c r="U108">
        <f>ROUND((Source!FY67/100)*((ROUND(Source!AF67*Source!I67, 2)+ROUND(Source!AE67*Source!I67, 2))), 2)</f>
        <v>1.39</v>
      </c>
      <c r="V108">
        <f>Source!Y67</f>
        <v>9.2899999999999991</v>
      </c>
    </row>
    <row r="109" spans="1:26" x14ac:dyDescent="0.2">
      <c r="C109" s="25" t="str">
        <f>"Объем: "&amp;Source!I67&amp;"=1/"&amp;"100"</f>
        <v>Объем: 0,01=1/100</v>
      </c>
    </row>
    <row r="110" spans="1:26" ht="14.25" x14ac:dyDescent="0.2">
      <c r="A110" s="47"/>
      <c r="B110" s="48"/>
      <c r="C110" s="48" t="s">
        <v>702</v>
      </c>
      <c r="D110" s="31"/>
      <c r="E110" s="13"/>
      <c r="F110" s="32">
        <f>Source!AO67</f>
        <v>230.88</v>
      </c>
      <c r="G110" s="33" t="str">
        <f>Source!DG67</f>
        <v/>
      </c>
      <c r="H110" s="32">
        <f>ROUND(Source!AF67*Source!I67, 2)</f>
        <v>2.31</v>
      </c>
      <c r="I110" s="33"/>
      <c r="J110" s="33">
        <f>IF(Source!BA67&lt;&gt; 0, Source!BA67, 1)</f>
        <v>6.71</v>
      </c>
      <c r="K110" s="32">
        <f>Source!S67</f>
        <v>15.49</v>
      </c>
      <c r="L110" s="34"/>
      <c r="R110">
        <f>H110</f>
        <v>2.31</v>
      </c>
    </row>
    <row r="111" spans="1:26" ht="14.25" x14ac:dyDescent="0.2">
      <c r="A111" s="47"/>
      <c r="B111" s="48"/>
      <c r="C111" s="48" t="s">
        <v>709</v>
      </c>
      <c r="D111" s="31"/>
      <c r="E111" s="13"/>
      <c r="F111" s="32">
        <f>Source!AL67</f>
        <v>4.62</v>
      </c>
      <c r="G111" s="33" t="str">
        <f>Source!DD67</f>
        <v/>
      </c>
      <c r="H111" s="32">
        <f>ROUND(Source!AC67*Source!I67, 2)</f>
        <v>0.05</v>
      </c>
      <c r="I111" s="33"/>
      <c r="J111" s="33">
        <f>IF(Source!BC67&lt;&gt; 0, Source!BC67, 1)</f>
        <v>6.71</v>
      </c>
      <c r="K111" s="32">
        <f>Source!P67</f>
        <v>0.31</v>
      </c>
      <c r="L111" s="34"/>
    </row>
    <row r="112" spans="1:26" ht="14.25" x14ac:dyDescent="0.2">
      <c r="A112" s="47"/>
      <c r="B112" s="48"/>
      <c r="C112" s="48" t="s">
        <v>703</v>
      </c>
      <c r="D112" s="31" t="s">
        <v>704</v>
      </c>
      <c r="E112" s="13">
        <f>Source!BZ67</f>
        <v>80</v>
      </c>
      <c r="F112" s="51"/>
      <c r="G112" s="33"/>
      <c r="H112" s="32">
        <f>SUM(S108:S115)</f>
        <v>1.85</v>
      </c>
      <c r="I112" s="35"/>
      <c r="J112" s="29">
        <f>Source!AT67</f>
        <v>80</v>
      </c>
      <c r="K112" s="32">
        <f>SUM(T108:T115)</f>
        <v>12.39</v>
      </c>
      <c r="L112" s="34"/>
    </row>
    <row r="113" spans="1:26" ht="14.25" x14ac:dyDescent="0.2">
      <c r="A113" s="47"/>
      <c r="B113" s="48"/>
      <c r="C113" s="48" t="s">
        <v>705</v>
      </c>
      <c r="D113" s="31" t="s">
        <v>704</v>
      </c>
      <c r="E113" s="13">
        <f>Source!CA67</f>
        <v>60</v>
      </c>
      <c r="F113" s="51"/>
      <c r="G113" s="33"/>
      <c r="H113" s="32">
        <f>SUM(U108:U115)</f>
        <v>1.39</v>
      </c>
      <c r="I113" s="35"/>
      <c r="J113" s="29">
        <f>Source!AU67</f>
        <v>60</v>
      </c>
      <c r="K113" s="32">
        <f>SUM(V108:V115)</f>
        <v>9.2899999999999991</v>
      </c>
      <c r="L113" s="34"/>
    </row>
    <row r="114" spans="1:26" ht="14.25" x14ac:dyDescent="0.2">
      <c r="A114" s="47"/>
      <c r="B114" s="48"/>
      <c r="C114" s="48" t="s">
        <v>706</v>
      </c>
      <c r="D114" s="31" t="s">
        <v>707</v>
      </c>
      <c r="E114" s="13">
        <f>Source!AQ67</f>
        <v>24</v>
      </c>
      <c r="F114" s="32"/>
      <c r="G114" s="33" t="str">
        <f>Source!DI67</f>
        <v/>
      </c>
      <c r="H114" s="32"/>
      <c r="I114" s="33"/>
      <c r="J114" s="33"/>
      <c r="K114" s="32"/>
      <c r="L114" s="36">
        <f>Source!U67</f>
        <v>0.24</v>
      </c>
    </row>
    <row r="115" spans="1:26" ht="57" x14ac:dyDescent="0.2">
      <c r="A115" s="49" t="str">
        <f>Source!E69</f>
        <v>11,1</v>
      </c>
      <c r="B115" s="50" t="str">
        <f>Source!F69</f>
        <v>21.2.03.05-0045</v>
      </c>
      <c r="C115" s="50" t="str">
        <f>Source!G69</f>
        <v>Провода силовые для электрических установок на напряжение до 450 В с медной жилой марки ПВ1, сечением 1,5 мм2</v>
      </c>
      <c r="D115" s="37" t="str">
        <f>Source!H69</f>
        <v>1000 м</v>
      </c>
      <c r="E115" s="38">
        <f>Source!I69</f>
        <v>6.0000000000000001E-3</v>
      </c>
      <c r="F115" s="39">
        <f>Source!AL69+Source!AM69+Source!AO69</f>
        <v>1335.52</v>
      </c>
      <c r="G115" s="40" t="s">
        <v>6</v>
      </c>
      <c r="H115" s="39">
        <f>ROUND(Source!AC69*Source!I69, 2)+ROUND(Source!AD69*Source!I69, 2)+ROUND(Source!AF69*Source!I69, 2)</f>
        <v>8.01</v>
      </c>
      <c r="I115" s="41"/>
      <c r="J115" s="41">
        <f>IF(Source!BC69&lt;&gt; 0, Source!BC69, 1)</f>
        <v>6.71</v>
      </c>
      <c r="K115" s="39">
        <f>Source!O69</f>
        <v>53.77</v>
      </c>
      <c r="L115" s="42"/>
      <c r="S115">
        <f>ROUND((Source!FX69/100)*((ROUND(Source!AF69*Source!I69, 2)+ROUND(Source!AE69*Source!I69, 2))), 2)</f>
        <v>0</v>
      </c>
      <c r="T115">
        <f>Source!X69</f>
        <v>0</v>
      </c>
      <c r="U115">
        <f>ROUND((Source!FY69/100)*((ROUND(Source!AF69*Source!I69, 2)+ROUND(Source!AE69*Source!I69, 2))), 2)</f>
        <v>0</v>
      </c>
      <c r="V115">
        <f>Source!Y69</f>
        <v>0</v>
      </c>
      <c r="W115">
        <f>IF(Source!BI69&lt;=1,H115, 0)</f>
        <v>0</v>
      </c>
      <c r="X115">
        <f>IF(Source!BI69=2,H115, 0)</f>
        <v>8.01</v>
      </c>
      <c r="Y115">
        <f>IF(Source!BI69=3,H115, 0)</f>
        <v>0</v>
      </c>
      <c r="Z115">
        <f>IF(Source!BI69=4,H115, 0)</f>
        <v>0</v>
      </c>
    </row>
    <row r="116" spans="1:26" ht="15" x14ac:dyDescent="0.25">
      <c r="G116" s="72">
        <f>H110+H111+H112+H113+SUM(H115:H115)</f>
        <v>13.61</v>
      </c>
      <c r="H116" s="72"/>
      <c r="J116" s="72">
        <f>K110+K111+K112+K113+SUM(K115:K115)</f>
        <v>91.25</v>
      </c>
      <c r="K116" s="72"/>
      <c r="L116" s="43">
        <f>Source!U67</f>
        <v>0.24</v>
      </c>
      <c r="O116" s="26">
        <f>G116</f>
        <v>13.61</v>
      </c>
      <c r="P116" s="26">
        <f>J116</f>
        <v>91.25</v>
      </c>
      <c r="Q116" s="26">
        <f>L116</f>
        <v>0.24</v>
      </c>
      <c r="W116">
        <f>IF(Source!BI67&lt;=1,H110+H111+H112+H113, 0)</f>
        <v>0</v>
      </c>
      <c r="X116">
        <f>IF(Source!BI67=2,H110+H111+H112+H113, 0)</f>
        <v>5.6</v>
      </c>
      <c r="Y116">
        <f>IF(Source!BI67=3,H110+H111+H112+H113, 0)</f>
        <v>0</v>
      </c>
      <c r="Z116">
        <f>IF(Source!BI67=4,H110+H111+H112+H113, 0)</f>
        <v>0</v>
      </c>
    </row>
    <row r="117" spans="1:26" ht="28.5" x14ac:dyDescent="0.2">
      <c r="A117" s="47" t="str">
        <f>Source!E71</f>
        <v>12</v>
      </c>
      <c r="B117" s="48" t="str">
        <f>Source!F71</f>
        <v>м08-02-370-02</v>
      </c>
      <c r="C117" s="48" t="str">
        <f>Source!G71</f>
        <v>Щиток до трех групп, устанавливаемый в нише цоколя</v>
      </c>
      <c r="D117" s="31" t="str">
        <f>Source!H71</f>
        <v>ШТ</v>
      </c>
      <c r="E117" s="13">
        <f>Source!I71</f>
        <v>1</v>
      </c>
      <c r="F117" s="32">
        <f>Source!AL71+Source!AM71+Source!AO71</f>
        <v>33.42</v>
      </c>
      <c r="G117" s="33"/>
      <c r="H117" s="32"/>
      <c r="I117" s="33" t="str">
        <f>Source!BO71</f>
        <v/>
      </c>
      <c r="J117" s="33"/>
      <c r="K117" s="32"/>
      <c r="L117" s="34"/>
      <c r="S117">
        <f>ROUND((Source!FX71/100)*((ROUND(Source!AF71*Source!I71, 2)+ROUND(Source!AE71*Source!I71, 2))), 2)</f>
        <v>11.36</v>
      </c>
      <c r="T117">
        <f>Source!X71</f>
        <v>76.239999999999995</v>
      </c>
      <c r="U117">
        <f>ROUND((Source!FY71/100)*((ROUND(Source!AF71*Source!I71, 2)+ROUND(Source!AE71*Source!I71, 2))), 2)</f>
        <v>7.77</v>
      </c>
      <c r="V117">
        <f>Source!Y71</f>
        <v>52.16</v>
      </c>
    </row>
    <row r="118" spans="1:26" ht="14.25" x14ac:dyDescent="0.2">
      <c r="A118" s="47"/>
      <c r="B118" s="48"/>
      <c r="C118" s="48" t="s">
        <v>702</v>
      </c>
      <c r="D118" s="31"/>
      <c r="E118" s="13"/>
      <c r="F118" s="32">
        <f>Source!AO71</f>
        <v>9.4499999999999993</v>
      </c>
      <c r="G118" s="33" t="str">
        <f>Source!DG71</f>
        <v/>
      </c>
      <c r="H118" s="32">
        <f>ROUND(Source!AF71*Source!I71, 2)</f>
        <v>9.4499999999999993</v>
      </c>
      <c r="I118" s="33"/>
      <c r="J118" s="33">
        <f>IF(Source!BA71&lt;&gt; 0, Source!BA71, 1)</f>
        <v>6.71</v>
      </c>
      <c r="K118" s="32">
        <f>Source!S71</f>
        <v>63.41</v>
      </c>
      <c r="L118" s="34"/>
      <c r="R118">
        <f>H118</f>
        <v>9.4499999999999993</v>
      </c>
    </row>
    <row r="119" spans="1:26" ht="14.25" x14ac:dyDescent="0.2">
      <c r="A119" s="47"/>
      <c r="B119" s="48"/>
      <c r="C119" s="48" t="s">
        <v>298</v>
      </c>
      <c r="D119" s="31"/>
      <c r="E119" s="13"/>
      <c r="F119" s="32">
        <f>Source!AM71</f>
        <v>17.77</v>
      </c>
      <c r="G119" s="33" t="str">
        <f>Source!DE71</f>
        <v/>
      </c>
      <c r="H119" s="32">
        <f>ROUND(Source!AD71*Source!I71, 2)</f>
        <v>17.77</v>
      </c>
      <c r="I119" s="33"/>
      <c r="J119" s="33">
        <f>IF(Source!BB71&lt;&gt; 0, Source!BB71, 1)</f>
        <v>6.71</v>
      </c>
      <c r="K119" s="32">
        <f>Source!Q71</f>
        <v>119.24</v>
      </c>
      <c r="L119" s="34"/>
    </row>
    <row r="120" spans="1:26" ht="14.25" x14ac:dyDescent="0.2">
      <c r="A120" s="47"/>
      <c r="B120" s="48"/>
      <c r="C120" s="48" t="s">
        <v>708</v>
      </c>
      <c r="D120" s="31"/>
      <c r="E120" s="13"/>
      <c r="F120" s="32">
        <f>Source!AN71</f>
        <v>2.5099999999999998</v>
      </c>
      <c r="G120" s="33" t="str">
        <f>Source!DF71</f>
        <v/>
      </c>
      <c r="H120" s="45">
        <f>ROUND(Source!AE71*Source!I71, 2)</f>
        <v>2.5099999999999998</v>
      </c>
      <c r="I120" s="33"/>
      <c r="J120" s="33">
        <f>IF(Source!BS71&lt;&gt; 0, Source!BS71, 1)</f>
        <v>6.71</v>
      </c>
      <c r="K120" s="45">
        <f>Source!R71</f>
        <v>16.84</v>
      </c>
      <c r="L120" s="34"/>
      <c r="R120">
        <f>H120</f>
        <v>2.5099999999999998</v>
      </c>
    </row>
    <row r="121" spans="1:26" ht="14.25" x14ac:dyDescent="0.2">
      <c r="A121" s="47"/>
      <c r="B121" s="48"/>
      <c r="C121" s="48" t="s">
        <v>709</v>
      </c>
      <c r="D121" s="31"/>
      <c r="E121" s="13"/>
      <c r="F121" s="32">
        <f>Source!AL71</f>
        <v>6.2</v>
      </c>
      <c r="G121" s="33" t="str">
        <f>Source!DD71</f>
        <v/>
      </c>
      <c r="H121" s="32">
        <f>ROUND(Source!AC71*Source!I71, 2)</f>
        <v>6.2</v>
      </c>
      <c r="I121" s="33"/>
      <c r="J121" s="33">
        <f>IF(Source!BC71&lt;&gt; 0, Source!BC71, 1)</f>
        <v>6.71</v>
      </c>
      <c r="K121" s="32">
        <f>Source!P71</f>
        <v>41.6</v>
      </c>
      <c r="L121" s="34"/>
    </row>
    <row r="122" spans="1:26" ht="14.25" x14ac:dyDescent="0.2">
      <c r="A122" s="47"/>
      <c r="B122" s="48"/>
      <c r="C122" s="48" t="s">
        <v>703</v>
      </c>
      <c r="D122" s="31" t="s">
        <v>704</v>
      </c>
      <c r="E122" s="13">
        <f>Source!BZ71</f>
        <v>95</v>
      </c>
      <c r="F122" s="51"/>
      <c r="G122" s="33"/>
      <c r="H122" s="32">
        <f>SUM(S117:S125)</f>
        <v>11.36</v>
      </c>
      <c r="I122" s="35"/>
      <c r="J122" s="29">
        <f>Source!AT71</f>
        <v>95</v>
      </c>
      <c r="K122" s="32">
        <f>SUM(T117:T125)</f>
        <v>76.239999999999995</v>
      </c>
      <c r="L122" s="34"/>
    </row>
    <row r="123" spans="1:26" ht="14.25" x14ac:dyDescent="0.2">
      <c r="A123" s="47"/>
      <c r="B123" s="48"/>
      <c r="C123" s="48" t="s">
        <v>705</v>
      </c>
      <c r="D123" s="31" t="s">
        <v>704</v>
      </c>
      <c r="E123" s="13">
        <f>Source!CA71</f>
        <v>65</v>
      </c>
      <c r="F123" s="51"/>
      <c r="G123" s="33"/>
      <c r="H123" s="32">
        <f>SUM(U117:U125)</f>
        <v>7.77</v>
      </c>
      <c r="I123" s="35"/>
      <c r="J123" s="29">
        <f>Source!AU71</f>
        <v>65</v>
      </c>
      <c r="K123" s="32">
        <f>SUM(V117:V125)</f>
        <v>52.16</v>
      </c>
      <c r="L123" s="34"/>
    </row>
    <row r="124" spans="1:26" ht="14.25" x14ac:dyDescent="0.2">
      <c r="A124" s="47"/>
      <c r="B124" s="48"/>
      <c r="C124" s="48" t="s">
        <v>706</v>
      </c>
      <c r="D124" s="31" t="s">
        <v>707</v>
      </c>
      <c r="E124" s="13">
        <f>Source!AQ71</f>
        <v>0.9</v>
      </c>
      <c r="F124" s="32"/>
      <c r="G124" s="33" t="str">
        <f>Source!DI71</f>
        <v/>
      </c>
      <c r="H124" s="32"/>
      <c r="I124" s="33"/>
      <c r="J124" s="33"/>
      <c r="K124" s="32"/>
      <c r="L124" s="36">
        <f>Source!U71</f>
        <v>0.9</v>
      </c>
    </row>
    <row r="125" spans="1:26" ht="42.75" x14ac:dyDescent="0.2">
      <c r="A125" s="49" t="str">
        <f>Source!E73</f>
        <v>12,1</v>
      </c>
      <c r="B125" s="50" t="str">
        <f>Source!F73</f>
        <v>20.4.04.03-0004</v>
      </c>
      <c r="C125" s="50" t="str">
        <f>Source!G73</f>
        <v>Щиты с монтажной панелью ЩМП-2, размером 500х400х220 мм, степень защиты IP54</v>
      </c>
      <c r="D125" s="37" t="str">
        <f>Source!H73</f>
        <v>шт.</v>
      </c>
      <c r="E125" s="38">
        <f>Source!I73</f>
        <v>1</v>
      </c>
      <c r="F125" s="39">
        <f>Source!AL73+Source!AM73+Source!AO73</f>
        <v>578.33000000000004</v>
      </c>
      <c r="G125" s="40" t="s">
        <v>6</v>
      </c>
      <c r="H125" s="39">
        <f>ROUND(Source!AC73*Source!I73, 2)+ROUND(Source!AD73*Source!I73, 2)+ROUND(Source!AF73*Source!I73, 2)</f>
        <v>578.33000000000004</v>
      </c>
      <c r="I125" s="41"/>
      <c r="J125" s="41">
        <f>IF(Source!BC73&lt;&gt; 0, Source!BC73, 1)</f>
        <v>6.71</v>
      </c>
      <c r="K125" s="39">
        <f>Source!O73</f>
        <v>3880.59</v>
      </c>
      <c r="L125" s="42"/>
      <c r="S125">
        <f>ROUND((Source!FX73/100)*((ROUND(Source!AF73*Source!I73, 2)+ROUND(Source!AE73*Source!I73, 2))), 2)</f>
        <v>0</v>
      </c>
      <c r="T125">
        <f>Source!X73</f>
        <v>0</v>
      </c>
      <c r="U125">
        <f>ROUND((Source!FY73/100)*((ROUND(Source!AF73*Source!I73, 2)+ROUND(Source!AE73*Source!I73, 2))), 2)</f>
        <v>0</v>
      </c>
      <c r="V125">
        <f>Source!Y73</f>
        <v>0</v>
      </c>
      <c r="W125">
        <f>IF(Source!BI73&lt;=1,H125, 0)</f>
        <v>0</v>
      </c>
      <c r="X125">
        <f>IF(Source!BI73=2,H125, 0)</f>
        <v>578.33000000000004</v>
      </c>
      <c r="Y125">
        <f>IF(Source!BI73=3,H125, 0)</f>
        <v>0</v>
      </c>
      <c r="Z125">
        <f>IF(Source!BI73=4,H125, 0)</f>
        <v>0</v>
      </c>
    </row>
    <row r="126" spans="1:26" ht="15" x14ac:dyDescent="0.25">
      <c r="G126" s="72">
        <f>H118+H119+H121+H122+H123+SUM(H125:H125)</f>
        <v>630.88</v>
      </c>
      <c r="H126" s="72"/>
      <c r="J126" s="72">
        <f>K118+K119+K121+K122+K123+SUM(K125:K125)</f>
        <v>4233.24</v>
      </c>
      <c r="K126" s="72"/>
      <c r="L126" s="43">
        <f>Source!U71</f>
        <v>0.9</v>
      </c>
      <c r="O126" s="26">
        <f>G126</f>
        <v>630.88</v>
      </c>
      <c r="P126" s="26">
        <f>J126</f>
        <v>4233.24</v>
      </c>
      <c r="Q126" s="26">
        <f>L126</f>
        <v>0.9</v>
      </c>
      <c r="W126">
        <f>IF(Source!BI71&lt;=1,H118+H119+H121+H122+H123, 0)</f>
        <v>0</v>
      </c>
      <c r="X126">
        <f>IF(Source!BI71=2,H118+H119+H121+H122+H123, 0)</f>
        <v>52.55</v>
      </c>
      <c r="Y126">
        <f>IF(Source!BI71=3,H118+H119+H121+H122+H123, 0)</f>
        <v>0</v>
      </c>
      <c r="Z126">
        <f>IF(Source!BI71=4,H118+H119+H121+H122+H123, 0)</f>
        <v>0</v>
      </c>
    </row>
    <row r="127" spans="1:26" ht="42.75" x14ac:dyDescent="0.2">
      <c r="A127" s="47" t="str">
        <f>Source!E75</f>
        <v>13</v>
      </c>
      <c r="B127" s="48" t="str">
        <f>Source!F75</f>
        <v>м08-03-526-01</v>
      </c>
      <c r="C127" s="48" t="str">
        <f>Source!G75</f>
        <v>Автомат одно-, двух-, трехполюсный, устанавливаемый на конструкции на стене или колонне, на ток до 25 А</v>
      </c>
      <c r="D127" s="31" t="str">
        <f>Source!H75</f>
        <v>ШТ</v>
      </c>
      <c r="E127" s="13">
        <f>Source!I75</f>
        <v>2</v>
      </c>
      <c r="F127" s="32">
        <f>Source!AL75+Source!AM75+Source!AO75</f>
        <v>35.980000000000004</v>
      </c>
      <c r="G127" s="33"/>
      <c r="H127" s="32"/>
      <c r="I127" s="33" t="str">
        <f>Source!BO75</f>
        <v/>
      </c>
      <c r="J127" s="33"/>
      <c r="K127" s="32"/>
      <c r="L127" s="34"/>
      <c r="S127">
        <f>ROUND((Source!FX75/100)*((ROUND(Source!AF75*Source!I75, 2)+ROUND(Source!AE75*Source!I75, 2))), 2)</f>
        <v>28.2</v>
      </c>
      <c r="T127">
        <f>Source!X75</f>
        <v>189.19</v>
      </c>
      <c r="U127">
        <f>ROUND((Source!FY75/100)*((ROUND(Source!AF75*Source!I75, 2)+ROUND(Source!AE75*Source!I75, 2))), 2)</f>
        <v>19.29</v>
      </c>
      <c r="V127">
        <f>Source!Y75</f>
        <v>129.44999999999999</v>
      </c>
    </row>
    <row r="128" spans="1:26" ht="14.25" x14ac:dyDescent="0.2">
      <c r="A128" s="47"/>
      <c r="B128" s="48"/>
      <c r="C128" s="48" t="s">
        <v>702</v>
      </c>
      <c r="D128" s="31"/>
      <c r="E128" s="13"/>
      <c r="F128" s="32">
        <f>Source!AO75</f>
        <v>14.84</v>
      </c>
      <c r="G128" s="33" t="str">
        <f>Source!DG75</f>
        <v/>
      </c>
      <c r="H128" s="32">
        <f>ROUND(Source!AF75*Source!I75, 2)</f>
        <v>29.68</v>
      </c>
      <c r="I128" s="33"/>
      <c r="J128" s="33">
        <f>IF(Source!BA75&lt;&gt; 0, Source!BA75, 1)</f>
        <v>6.71</v>
      </c>
      <c r="K128" s="32">
        <f>Source!S75</f>
        <v>199.15</v>
      </c>
      <c r="L128" s="34"/>
      <c r="R128">
        <f>H128</f>
        <v>29.68</v>
      </c>
    </row>
    <row r="129" spans="1:26" ht="14.25" x14ac:dyDescent="0.2">
      <c r="A129" s="47"/>
      <c r="B129" s="48"/>
      <c r="C129" s="48" t="s">
        <v>298</v>
      </c>
      <c r="D129" s="31"/>
      <c r="E129" s="13"/>
      <c r="F129" s="32">
        <f>Source!AM75</f>
        <v>1.05</v>
      </c>
      <c r="G129" s="33" t="str">
        <f>Source!DE75</f>
        <v/>
      </c>
      <c r="H129" s="32">
        <f>ROUND(Source!AD75*Source!I75, 2)</f>
        <v>2.1</v>
      </c>
      <c r="I129" s="33"/>
      <c r="J129" s="33">
        <f>IF(Source!BB75&lt;&gt; 0, Source!BB75, 1)</f>
        <v>6.71</v>
      </c>
      <c r="K129" s="32">
        <f>Source!Q75</f>
        <v>14.09</v>
      </c>
      <c r="L129" s="34"/>
    </row>
    <row r="130" spans="1:26" ht="14.25" x14ac:dyDescent="0.2">
      <c r="A130" s="47"/>
      <c r="B130" s="48"/>
      <c r="C130" s="48" t="s">
        <v>709</v>
      </c>
      <c r="D130" s="31"/>
      <c r="E130" s="13"/>
      <c r="F130" s="32">
        <f>Source!AL75</f>
        <v>20.09</v>
      </c>
      <c r="G130" s="33" t="str">
        <f>Source!DD75</f>
        <v/>
      </c>
      <c r="H130" s="32">
        <f>ROUND(Source!AC75*Source!I75, 2)</f>
        <v>40.18</v>
      </c>
      <c r="I130" s="33"/>
      <c r="J130" s="33">
        <f>IF(Source!BC75&lt;&gt; 0, Source!BC75, 1)</f>
        <v>6.71</v>
      </c>
      <c r="K130" s="32">
        <f>Source!P75</f>
        <v>269.61</v>
      </c>
      <c r="L130" s="34"/>
    </row>
    <row r="131" spans="1:26" ht="14.25" x14ac:dyDescent="0.2">
      <c r="A131" s="47"/>
      <c r="B131" s="48"/>
      <c r="C131" s="48" t="s">
        <v>703</v>
      </c>
      <c r="D131" s="31" t="s">
        <v>704</v>
      </c>
      <c r="E131" s="13">
        <f>Source!BZ75</f>
        <v>95</v>
      </c>
      <c r="F131" s="51"/>
      <c r="G131" s="33"/>
      <c r="H131" s="32">
        <f>SUM(S127:S134)</f>
        <v>28.2</v>
      </c>
      <c r="I131" s="35"/>
      <c r="J131" s="29">
        <f>Source!AT75</f>
        <v>95</v>
      </c>
      <c r="K131" s="32">
        <f>SUM(T127:T134)</f>
        <v>189.19</v>
      </c>
      <c r="L131" s="34"/>
    </row>
    <row r="132" spans="1:26" ht="14.25" x14ac:dyDescent="0.2">
      <c r="A132" s="47"/>
      <c r="B132" s="48"/>
      <c r="C132" s="48" t="s">
        <v>705</v>
      </c>
      <c r="D132" s="31" t="s">
        <v>704</v>
      </c>
      <c r="E132" s="13">
        <f>Source!CA75</f>
        <v>65</v>
      </c>
      <c r="F132" s="51"/>
      <c r="G132" s="33"/>
      <c r="H132" s="32">
        <f>SUM(U127:U134)</f>
        <v>19.29</v>
      </c>
      <c r="I132" s="35"/>
      <c r="J132" s="29">
        <f>Source!AU75</f>
        <v>65</v>
      </c>
      <c r="K132" s="32">
        <f>SUM(V127:V134)</f>
        <v>129.44999999999999</v>
      </c>
      <c r="L132" s="34"/>
    </row>
    <row r="133" spans="1:26" ht="14.25" x14ac:dyDescent="0.2">
      <c r="A133" s="47"/>
      <c r="B133" s="48"/>
      <c r="C133" s="48" t="s">
        <v>706</v>
      </c>
      <c r="D133" s="31" t="s">
        <v>707</v>
      </c>
      <c r="E133" s="13">
        <f>Source!AQ75</f>
        <v>1.56</v>
      </c>
      <c r="F133" s="32"/>
      <c r="G133" s="33" t="str">
        <f>Source!DI75</f>
        <v/>
      </c>
      <c r="H133" s="32"/>
      <c r="I133" s="33"/>
      <c r="J133" s="33"/>
      <c r="K133" s="32"/>
      <c r="L133" s="36">
        <f>Source!U75</f>
        <v>3.12</v>
      </c>
    </row>
    <row r="134" spans="1:26" ht="28.5" x14ac:dyDescent="0.2">
      <c r="A134" s="49" t="str">
        <f>Source!E77</f>
        <v>13,1</v>
      </c>
      <c r="B134" s="50" t="str">
        <f>Source!F77</f>
        <v>62.1.01.09-0097</v>
      </c>
      <c r="C134" s="50" t="str">
        <f>Source!G77</f>
        <v>Выключатели автоматические S-191 C1 I-1А</v>
      </c>
      <c r="D134" s="37" t="str">
        <f>Source!H77</f>
        <v>шт.</v>
      </c>
      <c r="E134" s="38">
        <f>Source!I77</f>
        <v>2</v>
      </c>
      <c r="F134" s="39">
        <f>Source!AL77+Source!AM77+Source!AO77</f>
        <v>84.51</v>
      </c>
      <c r="G134" s="40" t="s">
        <v>6</v>
      </c>
      <c r="H134" s="39">
        <f>ROUND(Source!AC77*Source!I77, 2)+ROUND(Source!AD77*Source!I77, 2)+ROUND(Source!AF77*Source!I77, 2)</f>
        <v>169.02</v>
      </c>
      <c r="I134" s="41"/>
      <c r="J134" s="41">
        <f>IF(Source!BC77&lt;&gt; 0, Source!BC77, 1)</f>
        <v>6.71</v>
      </c>
      <c r="K134" s="39">
        <f>Source!O77</f>
        <v>1134.1199999999999</v>
      </c>
      <c r="L134" s="42"/>
      <c r="S134">
        <f>ROUND((Source!FX77/100)*((ROUND(Source!AF77*Source!I77, 2)+ROUND(Source!AE77*Source!I77, 2))), 2)</f>
        <v>0</v>
      </c>
      <c r="T134">
        <f>Source!X77</f>
        <v>0</v>
      </c>
      <c r="U134">
        <f>ROUND((Source!FY77/100)*((ROUND(Source!AF77*Source!I77, 2)+ROUND(Source!AE77*Source!I77, 2))), 2)</f>
        <v>0</v>
      </c>
      <c r="V134">
        <f>Source!Y77</f>
        <v>0</v>
      </c>
      <c r="W134">
        <f>IF(Source!BI77&lt;=1,H134, 0)</f>
        <v>0</v>
      </c>
      <c r="X134">
        <f>IF(Source!BI77=2,H134, 0)</f>
        <v>169.02</v>
      </c>
      <c r="Y134">
        <f>IF(Source!BI77=3,H134, 0)</f>
        <v>0</v>
      </c>
      <c r="Z134">
        <f>IF(Source!BI77=4,H134, 0)</f>
        <v>0</v>
      </c>
    </row>
    <row r="135" spans="1:26" ht="15" x14ac:dyDescent="0.25">
      <c r="G135" s="72">
        <f>H128+H129+H130+H131+H132+SUM(H134:H134)</f>
        <v>288.47000000000003</v>
      </c>
      <c r="H135" s="72"/>
      <c r="J135" s="72">
        <f>K128+K129+K130+K131+K132+SUM(K134:K134)</f>
        <v>1935.61</v>
      </c>
      <c r="K135" s="72"/>
      <c r="L135" s="43">
        <f>Source!U75</f>
        <v>3.12</v>
      </c>
      <c r="O135" s="26">
        <f>G135</f>
        <v>288.47000000000003</v>
      </c>
      <c r="P135" s="26">
        <f>J135</f>
        <v>1935.61</v>
      </c>
      <c r="Q135" s="26">
        <f>L135</f>
        <v>3.12</v>
      </c>
      <c r="W135">
        <f>IF(Source!BI75&lt;=1,H128+H129+H130+H131+H132, 0)</f>
        <v>0</v>
      </c>
      <c r="X135">
        <f>IF(Source!BI75=2,H128+H129+H130+H131+H132, 0)</f>
        <v>119.45000000000002</v>
      </c>
      <c r="Y135">
        <f>IF(Source!BI75=3,H128+H129+H130+H131+H132, 0)</f>
        <v>0</v>
      </c>
      <c r="Z135">
        <f>IF(Source!BI75=4,H128+H129+H130+H131+H132, 0)</f>
        <v>0</v>
      </c>
    </row>
    <row r="136" spans="1:26" ht="28.5" x14ac:dyDescent="0.2">
      <c r="A136" s="47" t="str">
        <f>Source!E79</f>
        <v>14</v>
      </c>
      <c r="B136" s="48" t="str">
        <f>Source!F79</f>
        <v>09-04-013-01</v>
      </c>
      <c r="C136" s="48" t="str">
        <f>Source!G79</f>
        <v>Установка противопожарных дверей однопольных глухих</v>
      </c>
      <c r="D136" s="31" t="str">
        <f>Source!H79</f>
        <v>м2</v>
      </c>
      <c r="E136" s="13">
        <f>Source!I79</f>
        <v>3.78</v>
      </c>
      <c r="F136" s="32">
        <f>Source!AL79+Source!AM79+Source!AO79</f>
        <v>88.839999999999989</v>
      </c>
      <c r="G136" s="33"/>
      <c r="H136" s="32"/>
      <c r="I136" s="33" t="str">
        <f>Source!BO79</f>
        <v/>
      </c>
      <c r="J136" s="33"/>
      <c r="K136" s="32"/>
      <c r="L136" s="34"/>
      <c r="S136">
        <f>ROUND((Source!FX79/100)*((ROUND(Source!AF79*Source!I79, 2)+ROUND(Source!AE79*Source!I79, 2))), 2)</f>
        <v>75.290000000000006</v>
      </c>
      <c r="T136">
        <f>Source!X79</f>
        <v>505.2</v>
      </c>
      <c r="U136">
        <f>ROUND((Source!FY79/100)*((ROUND(Source!AF79*Source!I79, 2)+ROUND(Source!AE79*Source!I79, 2))), 2)</f>
        <v>67.16</v>
      </c>
      <c r="V136">
        <f>Source!Y79</f>
        <v>449.06</v>
      </c>
    </row>
    <row r="137" spans="1:26" ht="14.25" x14ac:dyDescent="0.2">
      <c r="A137" s="47"/>
      <c r="B137" s="48"/>
      <c r="C137" s="48" t="s">
        <v>702</v>
      </c>
      <c r="D137" s="31"/>
      <c r="E137" s="13"/>
      <c r="F137" s="32">
        <f>Source!AO79</f>
        <v>21.13</v>
      </c>
      <c r="G137" s="33" t="str">
        <f>Source!DG79</f>
        <v>)*1,15</v>
      </c>
      <c r="H137" s="32">
        <f>ROUND(Source!AF79*Source!I79, 2)</f>
        <v>91.85</v>
      </c>
      <c r="I137" s="33"/>
      <c r="J137" s="33">
        <f>IF(Source!BA79&lt;&gt; 0, Source!BA79, 1)</f>
        <v>6.71</v>
      </c>
      <c r="K137" s="32">
        <f>Source!S79</f>
        <v>616.34</v>
      </c>
      <c r="L137" s="34"/>
      <c r="R137">
        <f>H137</f>
        <v>91.85</v>
      </c>
    </row>
    <row r="138" spans="1:26" ht="14.25" x14ac:dyDescent="0.2">
      <c r="A138" s="47"/>
      <c r="B138" s="48"/>
      <c r="C138" s="48" t="s">
        <v>298</v>
      </c>
      <c r="D138" s="31"/>
      <c r="E138" s="13"/>
      <c r="F138" s="32">
        <f>Source!AM79</f>
        <v>7.06</v>
      </c>
      <c r="G138" s="33" t="str">
        <f>Source!DE79</f>
        <v>)*1,25</v>
      </c>
      <c r="H138" s="32">
        <f>ROUND(Source!AD79*Source!I79, 2)</f>
        <v>33.380000000000003</v>
      </c>
      <c r="I138" s="33"/>
      <c r="J138" s="33">
        <f>IF(Source!BB79&lt;&gt; 0, Source!BB79, 1)</f>
        <v>6.71</v>
      </c>
      <c r="K138" s="32">
        <f>Source!Q79</f>
        <v>223.96</v>
      </c>
      <c r="L138" s="34"/>
    </row>
    <row r="139" spans="1:26" ht="14.25" x14ac:dyDescent="0.2">
      <c r="A139" s="47"/>
      <c r="B139" s="48"/>
      <c r="C139" s="48" t="s">
        <v>708</v>
      </c>
      <c r="D139" s="31"/>
      <c r="E139" s="13"/>
      <c r="F139" s="32">
        <f>Source!AN79</f>
        <v>0.23</v>
      </c>
      <c r="G139" s="33" t="str">
        <f>Source!DF79</f>
        <v>)*1,25</v>
      </c>
      <c r="H139" s="45">
        <f>ROUND(Source!AE79*Source!I79, 2)</f>
        <v>1.1000000000000001</v>
      </c>
      <c r="I139" s="33"/>
      <c r="J139" s="33">
        <f>IF(Source!BS79&lt;&gt; 0, Source!BS79, 1)</f>
        <v>6.71</v>
      </c>
      <c r="K139" s="45">
        <f>Source!R79</f>
        <v>7.36</v>
      </c>
      <c r="L139" s="34"/>
      <c r="R139">
        <f>H139</f>
        <v>1.1000000000000001</v>
      </c>
    </row>
    <row r="140" spans="1:26" ht="14.25" x14ac:dyDescent="0.2">
      <c r="A140" s="47"/>
      <c r="B140" s="48"/>
      <c r="C140" s="48" t="s">
        <v>709</v>
      </c>
      <c r="D140" s="31"/>
      <c r="E140" s="13"/>
      <c r="F140" s="32">
        <f>Source!AL79</f>
        <v>60.65</v>
      </c>
      <c r="G140" s="33" t="str">
        <f>Source!DD79</f>
        <v/>
      </c>
      <c r="H140" s="32">
        <f>ROUND(Source!AC79*Source!I79, 2)</f>
        <v>229.26</v>
      </c>
      <c r="I140" s="33"/>
      <c r="J140" s="33">
        <f>IF(Source!BC79&lt;&gt; 0, Source!BC79, 1)</f>
        <v>6.71</v>
      </c>
      <c r="K140" s="32">
        <f>Source!P79</f>
        <v>1538.31</v>
      </c>
      <c r="L140" s="34"/>
    </row>
    <row r="141" spans="1:26" ht="14.25" x14ac:dyDescent="0.2">
      <c r="A141" s="47"/>
      <c r="B141" s="48"/>
      <c r="C141" s="48" t="s">
        <v>703</v>
      </c>
      <c r="D141" s="31" t="s">
        <v>704</v>
      </c>
      <c r="E141" s="13">
        <f>Source!BZ79</f>
        <v>90</v>
      </c>
      <c r="F141" s="75" t="str">
        <f>CONCATENATE(" )", Source!DL79, Source!FT79, "=", Source!FX79)</f>
        <v xml:space="preserve"> )*0,9=81</v>
      </c>
      <c r="G141" s="76"/>
      <c r="H141" s="32">
        <f>SUM(S136:S144)</f>
        <v>75.290000000000006</v>
      </c>
      <c r="I141" s="35"/>
      <c r="J141" s="29">
        <f>Source!AT79</f>
        <v>81</v>
      </c>
      <c r="K141" s="32">
        <f>SUM(T136:T144)</f>
        <v>505.2</v>
      </c>
      <c r="L141" s="34"/>
    </row>
    <row r="142" spans="1:26" ht="14.25" x14ac:dyDescent="0.2">
      <c r="A142" s="47"/>
      <c r="B142" s="48"/>
      <c r="C142" s="48" t="s">
        <v>705</v>
      </c>
      <c r="D142" s="31" t="s">
        <v>704</v>
      </c>
      <c r="E142" s="13">
        <f>Source!CA79</f>
        <v>85</v>
      </c>
      <c r="F142" s="75" t="str">
        <f>CONCATENATE(" )", Source!DM79, Source!FU79, "=", Source!FY79)</f>
        <v xml:space="preserve"> )*0,85=72,25</v>
      </c>
      <c r="G142" s="76"/>
      <c r="H142" s="32">
        <f>SUM(U136:U144)</f>
        <v>67.16</v>
      </c>
      <c r="I142" s="35"/>
      <c r="J142" s="29">
        <f>Source!AU79</f>
        <v>72</v>
      </c>
      <c r="K142" s="32">
        <f>SUM(V136:V144)</f>
        <v>449.06</v>
      </c>
      <c r="L142" s="34"/>
    </row>
    <row r="143" spans="1:26" ht="14.25" x14ac:dyDescent="0.2">
      <c r="A143" s="47"/>
      <c r="B143" s="48"/>
      <c r="C143" s="48" t="s">
        <v>706</v>
      </c>
      <c r="D143" s="31" t="s">
        <v>707</v>
      </c>
      <c r="E143" s="13">
        <f>Source!AQ79</f>
        <v>2.0699999999999998</v>
      </c>
      <c r="F143" s="32"/>
      <c r="G143" s="33" t="str">
        <f>Source!DI79</f>
        <v>)*1,15</v>
      </c>
      <c r="H143" s="32"/>
      <c r="I143" s="33"/>
      <c r="J143" s="33"/>
      <c r="K143" s="32"/>
      <c r="L143" s="36">
        <f>Source!U79</f>
        <v>8.9982899999999972</v>
      </c>
    </row>
    <row r="144" spans="1:26" ht="42.75" x14ac:dyDescent="0.2">
      <c r="A144" s="49" t="str">
        <f>Source!E81</f>
        <v>14,1</v>
      </c>
      <c r="B144" s="50" t="str">
        <f>Source!F81</f>
        <v>07.1.01.01-0013</v>
      </c>
      <c r="C144" s="50" t="str">
        <f>Source!G81</f>
        <v>Дверь противопожарная металлическая однопольная ДПМ-01/30, размером 900х2100 мм</v>
      </c>
      <c r="D144" s="37" t="str">
        <f>Source!H81</f>
        <v>шт.</v>
      </c>
      <c r="E144" s="38">
        <f>Source!I81</f>
        <v>2</v>
      </c>
      <c r="F144" s="39">
        <f>Source!AL81+Source!AM81+Source!AO81</f>
        <v>2640.46</v>
      </c>
      <c r="G144" s="40" t="s">
        <v>6</v>
      </c>
      <c r="H144" s="39">
        <f>ROUND(Source!AC81*Source!I81, 2)+ROUND(Source!AD81*Source!I81, 2)+ROUND(Source!AF81*Source!I81, 2)</f>
        <v>5280.92</v>
      </c>
      <c r="I144" s="41"/>
      <c r="J144" s="41">
        <f>IF(Source!BC81&lt;&gt; 0, Source!BC81, 1)</f>
        <v>6.71</v>
      </c>
      <c r="K144" s="39">
        <f>Source!O81</f>
        <v>35434.97</v>
      </c>
      <c r="L144" s="42"/>
      <c r="S144">
        <f>ROUND((Source!FX81/100)*((ROUND(Source!AF81*Source!I81, 2)+ROUND(Source!AE81*Source!I81, 2))), 2)</f>
        <v>0</v>
      </c>
      <c r="T144">
        <f>Source!X81</f>
        <v>0</v>
      </c>
      <c r="U144">
        <f>ROUND((Source!FY81/100)*((ROUND(Source!AF81*Source!I81, 2)+ROUND(Source!AE81*Source!I81, 2))), 2)</f>
        <v>0</v>
      </c>
      <c r="V144">
        <f>Source!Y81</f>
        <v>0</v>
      </c>
      <c r="W144">
        <f>IF(Source!BI81&lt;=1,H144, 0)</f>
        <v>5280.92</v>
      </c>
      <c r="X144">
        <f>IF(Source!BI81=2,H144, 0)</f>
        <v>0</v>
      </c>
      <c r="Y144">
        <f>IF(Source!BI81=3,H144, 0)</f>
        <v>0</v>
      </c>
      <c r="Z144">
        <f>IF(Source!BI81=4,H144, 0)</f>
        <v>0</v>
      </c>
    </row>
    <row r="145" spans="1:26" ht="15" x14ac:dyDescent="0.25">
      <c r="G145" s="72">
        <f>H137+H138+H140+H141+H142+SUM(H144:H144)</f>
        <v>5777.8600000000006</v>
      </c>
      <c r="H145" s="72"/>
      <c r="J145" s="72">
        <f>K137+K138+K140+K141+K142+SUM(K144:K144)</f>
        <v>38767.840000000004</v>
      </c>
      <c r="K145" s="72"/>
      <c r="L145" s="43">
        <f>Source!U79</f>
        <v>8.9982899999999972</v>
      </c>
      <c r="O145" s="26">
        <f>G145</f>
        <v>5777.8600000000006</v>
      </c>
      <c r="P145" s="26">
        <f>J145</f>
        <v>38767.840000000004</v>
      </c>
      <c r="Q145" s="26">
        <f>L145</f>
        <v>8.9982899999999972</v>
      </c>
      <c r="W145">
        <f>IF(Source!BI79&lt;=1,H137+H138+H140+H141+H142, 0)</f>
        <v>496.94000000000005</v>
      </c>
      <c r="X145">
        <f>IF(Source!BI79=2,H137+H138+H140+H141+H142, 0)</f>
        <v>0</v>
      </c>
      <c r="Y145">
        <f>IF(Source!BI79=3,H137+H138+H140+H141+H142, 0)</f>
        <v>0</v>
      </c>
      <c r="Z145">
        <f>IF(Source!BI79=4,H137+H138+H140+H141+H142, 0)</f>
        <v>0</v>
      </c>
    </row>
    <row r="146" spans="1:26" ht="28.5" x14ac:dyDescent="0.2">
      <c r="A146" s="47" t="str">
        <f>Source!E83</f>
        <v>15</v>
      </c>
      <c r="B146" s="48" t="str">
        <f>Source!F83</f>
        <v>09-04-013-02</v>
      </c>
      <c r="C146" s="48" t="str">
        <f>Source!G83</f>
        <v>Установка противопожарных дверей двупольных глухих</v>
      </c>
      <c r="D146" s="31" t="str">
        <f>Source!H83</f>
        <v>м2</v>
      </c>
      <c r="E146" s="13">
        <f>Source!I83</f>
        <v>2.73</v>
      </c>
      <c r="F146" s="32">
        <f>Source!AL83+Source!AM83+Source!AO83</f>
        <v>87.14</v>
      </c>
      <c r="G146" s="33"/>
      <c r="H146" s="32"/>
      <c r="I146" s="33" t="str">
        <f>Source!BO83</f>
        <v/>
      </c>
      <c r="J146" s="33"/>
      <c r="K146" s="32"/>
      <c r="L146" s="34"/>
      <c r="S146">
        <f>ROUND((Source!FX83/100)*((ROUND(Source!AF83*Source!I83, 2)+ROUND(Source!AE83*Source!I83, 2))), 2)</f>
        <v>71.77</v>
      </c>
      <c r="T146">
        <f>Source!X83</f>
        <v>481.63</v>
      </c>
      <c r="U146">
        <f>ROUND((Source!FY83/100)*((ROUND(Source!AF83*Source!I83, 2)+ROUND(Source!AE83*Source!I83, 2))), 2)</f>
        <v>64.02</v>
      </c>
      <c r="V146">
        <f>Source!Y83</f>
        <v>428.12</v>
      </c>
    </row>
    <row r="147" spans="1:26" ht="14.25" x14ac:dyDescent="0.2">
      <c r="A147" s="47"/>
      <c r="B147" s="48"/>
      <c r="C147" s="48" t="s">
        <v>702</v>
      </c>
      <c r="D147" s="31"/>
      <c r="E147" s="13"/>
      <c r="F147" s="32">
        <f>Source!AO83</f>
        <v>27.97</v>
      </c>
      <c r="G147" s="33" t="str">
        <f>Source!DG83</f>
        <v>)*1,15</v>
      </c>
      <c r="H147" s="32">
        <f>ROUND(Source!AF83*Source!I83, 2)</f>
        <v>87.82</v>
      </c>
      <c r="I147" s="33"/>
      <c r="J147" s="33">
        <f>IF(Source!BA83&lt;&gt; 0, Source!BA83, 1)</f>
        <v>6.71</v>
      </c>
      <c r="K147" s="32">
        <f>Source!S83</f>
        <v>589.29999999999995</v>
      </c>
      <c r="L147" s="34"/>
      <c r="R147">
        <f>H147</f>
        <v>87.82</v>
      </c>
    </row>
    <row r="148" spans="1:26" ht="14.25" x14ac:dyDescent="0.2">
      <c r="A148" s="47"/>
      <c r="B148" s="48"/>
      <c r="C148" s="48" t="s">
        <v>298</v>
      </c>
      <c r="D148" s="31"/>
      <c r="E148" s="13"/>
      <c r="F148" s="32">
        <f>Source!AM83</f>
        <v>7.22</v>
      </c>
      <c r="G148" s="33" t="str">
        <f>Source!DE83</f>
        <v>)*1,25</v>
      </c>
      <c r="H148" s="32">
        <f>ROUND(Source!AD83*Source!I83, 2)</f>
        <v>24.65</v>
      </c>
      <c r="I148" s="33"/>
      <c r="J148" s="33">
        <f>IF(Source!BB83&lt;&gt; 0, Source!BB83, 1)</f>
        <v>6.71</v>
      </c>
      <c r="K148" s="32">
        <f>Source!Q83</f>
        <v>165.41</v>
      </c>
      <c r="L148" s="34"/>
    </row>
    <row r="149" spans="1:26" ht="14.25" x14ac:dyDescent="0.2">
      <c r="A149" s="47"/>
      <c r="B149" s="48"/>
      <c r="C149" s="48" t="s">
        <v>708</v>
      </c>
      <c r="D149" s="31"/>
      <c r="E149" s="13"/>
      <c r="F149" s="32">
        <f>Source!AN83</f>
        <v>0.23</v>
      </c>
      <c r="G149" s="33" t="str">
        <f>Source!DF83</f>
        <v>)*1,25</v>
      </c>
      <c r="H149" s="45">
        <f>ROUND(Source!AE83*Source!I83, 2)</f>
        <v>0.79</v>
      </c>
      <c r="I149" s="33"/>
      <c r="J149" s="33">
        <f>IF(Source!BS83&lt;&gt; 0, Source!BS83, 1)</f>
        <v>6.71</v>
      </c>
      <c r="K149" s="45">
        <f>Source!R83</f>
        <v>5.31</v>
      </c>
      <c r="L149" s="34"/>
      <c r="R149">
        <f>H149</f>
        <v>0.79</v>
      </c>
    </row>
    <row r="150" spans="1:26" ht="14.25" x14ac:dyDescent="0.2">
      <c r="A150" s="47"/>
      <c r="B150" s="48"/>
      <c r="C150" s="48" t="s">
        <v>709</v>
      </c>
      <c r="D150" s="31"/>
      <c r="E150" s="13"/>
      <c r="F150" s="32">
        <f>Source!AL83</f>
        <v>51.95</v>
      </c>
      <c r="G150" s="33" t="str">
        <f>Source!DD83</f>
        <v/>
      </c>
      <c r="H150" s="32">
        <f>ROUND(Source!AC83*Source!I83, 2)</f>
        <v>141.82</v>
      </c>
      <c r="I150" s="33"/>
      <c r="J150" s="33">
        <f>IF(Source!BC83&lt;&gt; 0, Source!BC83, 1)</f>
        <v>6.71</v>
      </c>
      <c r="K150" s="32">
        <f>Source!P83</f>
        <v>951.64</v>
      </c>
      <c r="L150" s="34"/>
    </row>
    <row r="151" spans="1:26" ht="14.25" x14ac:dyDescent="0.2">
      <c r="A151" s="47"/>
      <c r="B151" s="48"/>
      <c r="C151" s="48" t="s">
        <v>703</v>
      </c>
      <c r="D151" s="31" t="s">
        <v>704</v>
      </c>
      <c r="E151" s="13">
        <f>Source!BZ83</f>
        <v>90</v>
      </c>
      <c r="F151" s="75" t="str">
        <f>CONCATENATE(" )", Source!DL83, Source!FT83, "=", Source!FX83)</f>
        <v xml:space="preserve"> )*0,9=81</v>
      </c>
      <c r="G151" s="76"/>
      <c r="H151" s="32">
        <f>SUM(S146:S155)</f>
        <v>71.77</v>
      </c>
      <c r="I151" s="35"/>
      <c r="J151" s="29">
        <f>Source!AT83</f>
        <v>81</v>
      </c>
      <c r="K151" s="32">
        <f>SUM(T146:T155)</f>
        <v>481.63</v>
      </c>
      <c r="L151" s="34"/>
    </row>
    <row r="152" spans="1:26" ht="14.25" x14ac:dyDescent="0.2">
      <c r="A152" s="47"/>
      <c r="B152" s="48"/>
      <c r="C152" s="48" t="s">
        <v>705</v>
      </c>
      <c r="D152" s="31" t="s">
        <v>704</v>
      </c>
      <c r="E152" s="13">
        <f>Source!CA83</f>
        <v>85</v>
      </c>
      <c r="F152" s="75" t="str">
        <f>CONCATENATE(" )", Source!DM83, Source!FU83, "=", Source!FY83)</f>
        <v xml:space="preserve"> )*0,85=72,25</v>
      </c>
      <c r="G152" s="76"/>
      <c r="H152" s="32">
        <f>SUM(U146:U155)</f>
        <v>64.02</v>
      </c>
      <c r="I152" s="35"/>
      <c r="J152" s="29">
        <f>Source!AU83</f>
        <v>72</v>
      </c>
      <c r="K152" s="32">
        <f>SUM(V146:V155)</f>
        <v>428.12</v>
      </c>
      <c r="L152" s="34"/>
    </row>
    <row r="153" spans="1:26" ht="14.25" x14ac:dyDescent="0.2">
      <c r="A153" s="47"/>
      <c r="B153" s="48"/>
      <c r="C153" s="48" t="s">
        <v>706</v>
      </c>
      <c r="D153" s="31" t="s">
        <v>707</v>
      </c>
      <c r="E153" s="13">
        <f>Source!AQ83</f>
        <v>2.78</v>
      </c>
      <c r="F153" s="32"/>
      <c r="G153" s="33" t="str">
        <f>Source!DI83</f>
        <v>)*1,15</v>
      </c>
      <c r="H153" s="32"/>
      <c r="I153" s="33"/>
      <c r="J153" s="33"/>
      <c r="K153" s="32"/>
      <c r="L153" s="36">
        <f>Source!U83</f>
        <v>8.7278099999999981</v>
      </c>
    </row>
    <row r="154" spans="1:26" ht="42.75" x14ac:dyDescent="0.2">
      <c r="A154" s="47" t="str">
        <f>Source!E85</f>
        <v>15,1</v>
      </c>
      <c r="B154" s="48" t="str">
        <f>Source!F85</f>
        <v>07.1.01.01-0002</v>
      </c>
      <c r="C154" s="48" t="str">
        <f>Source!G85</f>
        <v>Дверь противопожарная металлическая двупольная ДПМ-02/30, размером 1300х2100 мм</v>
      </c>
      <c r="D154" s="31" t="str">
        <f>Source!H85</f>
        <v>шт.</v>
      </c>
      <c r="E154" s="13">
        <f>Source!I85</f>
        <v>0.99999999999999989</v>
      </c>
      <c r="F154" s="32">
        <f>Source!AL85+Source!AM85+Source!AO85</f>
        <v>4532.25</v>
      </c>
      <c r="G154" s="46" t="s">
        <v>6</v>
      </c>
      <c r="H154" s="32">
        <f>ROUND(Source!AC85*Source!I85, 2)+ROUND(Source!AD85*Source!I85, 2)+ROUND(Source!AF85*Source!I85, 2)</f>
        <v>4532.25</v>
      </c>
      <c r="I154" s="33"/>
      <c r="J154" s="33">
        <f>IF(Source!BC85&lt;&gt; 0, Source!BC85, 1)</f>
        <v>6.71</v>
      </c>
      <c r="K154" s="32">
        <f>Source!O85</f>
        <v>30411.4</v>
      </c>
      <c r="L154" s="34"/>
      <c r="S154">
        <f>ROUND((Source!FX85/100)*((ROUND(Source!AF85*Source!I85, 2)+ROUND(Source!AE85*Source!I85, 2))), 2)</f>
        <v>0</v>
      </c>
      <c r="T154">
        <f>Source!X85</f>
        <v>0</v>
      </c>
      <c r="U154">
        <f>ROUND((Source!FY85/100)*((ROUND(Source!AF85*Source!I85, 2)+ROUND(Source!AE85*Source!I85, 2))), 2)</f>
        <v>0</v>
      </c>
      <c r="V154">
        <f>Source!Y85</f>
        <v>0</v>
      </c>
      <c r="W154">
        <f>IF(Source!BI85&lt;=1,H154, 0)</f>
        <v>4532.25</v>
      </c>
      <c r="X154">
        <f>IF(Source!BI85=2,H154, 0)</f>
        <v>0</v>
      </c>
      <c r="Y154">
        <f>IF(Source!BI85=3,H154, 0)</f>
        <v>0</v>
      </c>
      <c r="Z154">
        <f>IF(Source!BI85=4,H154, 0)</f>
        <v>0</v>
      </c>
    </row>
    <row r="155" spans="1:26" ht="42.75" x14ac:dyDescent="0.2">
      <c r="A155" s="49" t="str">
        <f>Source!E87</f>
        <v>15,2</v>
      </c>
      <c r="B155" s="50" t="str">
        <f>Source!F87</f>
        <v>01.7.04.01-0002</v>
      </c>
      <c r="C155" s="50" t="str">
        <f>Source!G87</f>
        <v>Доводчик дверной гидравлический TS-68 с зубчатым приводом (нагрузка до 90 кг)</v>
      </c>
      <c r="D155" s="37" t="str">
        <f>Source!H87</f>
        <v>шт.</v>
      </c>
      <c r="E155" s="38">
        <f>Source!I87</f>
        <v>0.99999999999999989</v>
      </c>
      <c r="F155" s="39">
        <f>Source!AL87+Source!AM87+Source!AO87</f>
        <v>272.22000000000003</v>
      </c>
      <c r="G155" s="40" t="s">
        <v>6</v>
      </c>
      <c r="H155" s="39">
        <f>ROUND(Source!AC87*Source!I87, 2)+ROUND(Source!AD87*Source!I87, 2)+ROUND(Source!AF87*Source!I87, 2)</f>
        <v>272.22000000000003</v>
      </c>
      <c r="I155" s="41"/>
      <c r="J155" s="41">
        <f>IF(Source!BC87&lt;&gt; 0, Source!BC87, 1)</f>
        <v>6.71</v>
      </c>
      <c r="K155" s="39">
        <f>Source!O87</f>
        <v>1826.6</v>
      </c>
      <c r="L155" s="42"/>
      <c r="S155">
        <f>ROUND((Source!FX87/100)*((ROUND(Source!AF87*Source!I87, 2)+ROUND(Source!AE87*Source!I87, 2))), 2)</f>
        <v>0</v>
      </c>
      <c r="T155">
        <f>Source!X87</f>
        <v>0</v>
      </c>
      <c r="U155">
        <f>ROUND((Source!FY87/100)*((ROUND(Source!AF87*Source!I87, 2)+ROUND(Source!AE87*Source!I87, 2))), 2)</f>
        <v>0</v>
      </c>
      <c r="V155">
        <f>Source!Y87</f>
        <v>0</v>
      </c>
      <c r="W155">
        <f>IF(Source!BI87&lt;=1,H155, 0)</f>
        <v>272.22000000000003</v>
      </c>
      <c r="X155">
        <f>IF(Source!BI87=2,H155, 0)</f>
        <v>0</v>
      </c>
      <c r="Y155">
        <f>IF(Source!BI87=3,H155, 0)</f>
        <v>0</v>
      </c>
      <c r="Z155">
        <f>IF(Source!BI87=4,H155, 0)</f>
        <v>0</v>
      </c>
    </row>
    <row r="156" spans="1:26" ht="15" x14ac:dyDescent="0.25">
      <c r="G156" s="72">
        <f>H147+H148+H150+H151+H152+SUM(H154:H155)</f>
        <v>5194.55</v>
      </c>
      <c r="H156" s="72"/>
      <c r="J156" s="72">
        <f>K147+K148+K150+K151+K152+SUM(K154:K155)</f>
        <v>34854.1</v>
      </c>
      <c r="K156" s="72"/>
      <c r="L156" s="43">
        <f>Source!U83</f>
        <v>8.7278099999999981</v>
      </c>
      <c r="O156" s="26">
        <f>G156</f>
        <v>5194.55</v>
      </c>
      <c r="P156" s="26">
        <f>J156</f>
        <v>34854.1</v>
      </c>
      <c r="Q156" s="26">
        <f>L156</f>
        <v>8.7278099999999981</v>
      </c>
      <c r="W156">
        <f>IF(Source!BI83&lt;=1,H147+H148+H150+H151+H152, 0)</f>
        <v>390.08</v>
      </c>
      <c r="X156">
        <f>IF(Source!BI83=2,H147+H148+H150+H151+H152, 0)</f>
        <v>0</v>
      </c>
      <c r="Y156">
        <f>IF(Source!BI83=3,H147+H148+H150+H151+H152, 0)</f>
        <v>0</v>
      </c>
      <c r="Z156">
        <f>IF(Source!BI83=4,H147+H148+H150+H151+H152, 0)</f>
        <v>0</v>
      </c>
    </row>
    <row r="157" spans="1:26" ht="71.25" x14ac:dyDescent="0.2">
      <c r="A157" s="47" t="str">
        <f>Source!E89</f>
        <v>16</v>
      </c>
      <c r="B157" s="48" t="str">
        <f>Source!F89</f>
        <v>м08-03-593-06</v>
      </c>
      <c r="C157" s="48" t="str">
        <f>Source!G89</f>
        <v>Светильник потолочный или настенный с креплением винтами или болтами для помещений с нормальными условиями среды, одноламповый</v>
      </c>
      <c r="D157" s="31" t="str">
        <f>Source!H89</f>
        <v>100 ШТ</v>
      </c>
      <c r="E157" s="13">
        <f>Source!I89</f>
        <v>0.04</v>
      </c>
      <c r="F157" s="32">
        <f>Source!AL89+Source!AM89+Source!AO89</f>
        <v>1370.83</v>
      </c>
      <c r="G157" s="33"/>
      <c r="H157" s="32"/>
      <c r="I157" s="33" t="str">
        <f>Source!BO89</f>
        <v/>
      </c>
      <c r="J157" s="33"/>
      <c r="K157" s="32"/>
      <c r="L157" s="34"/>
      <c r="S157">
        <f>ROUND((Source!FX89/100)*((ROUND(Source!AF89*Source!I89, 2)+ROUND(Source!AE89*Source!I89, 2))), 2)</f>
        <v>27.46</v>
      </c>
      <c r="T157">
        <f>Source!X89</f>
        <v>184.28</v>
      </c>
      <c r="U157">
        <f>ROUND((Source!FY89/100)*((ROUND(Source!AF89*Source!I89, 2)+ROUND(Source!AE89*Source!I89, 2))), 2)</f>
        <v>18.79</v>
      </c>
      <c r="V157">
        <f>Source!Y89</f>
        <v>126.09</v>
      </c>
    </row>
    <row r="158" spans="1:26" x14ac:dyDescent="0.2">
      <c r="C158" s="25" t="str">
        <f>"Объем: "&amp;Source!I89&amp;"=4/"&amp;"100"</f>
        <v>Объем: 0,04=4/100</v>
      </c>
    </row>
    <row r="159" spans="1:26" ht="14.25" x14ac:dyDescent="0.2">
      <c r="A159" s="47"/>
      <c r="B159" s="48"/>
      <c r="C159" s="48" t="s">
        <v>702</v>
      </c>
      <c r="D159" s="31"/>
      <c r="E159" s="13"/>
      <c r="F159" s="32">
        <f>Source!AO89</f>
        <v>700.75</v>
      </c>
      <c r="G159" s="33" t="str">
        <f>Source!DG89</f>
        <v/>
      </c>
      <c r="H159" s="32">
        <f>ROUND(Source!AF89*Source!I89, 2)</f>
        <v>28.03</v>
      </c>
      <c r="I159" s="33"/>
      <c r="J159" s="33">
        <f>IF(Source!BA89&lt;&gt; 0, Source!BA89, 1)</f>
        <v>6.71</v>
      </c>
      <c r="K159" s="32">
        <f>Source!S89</f>
        <v>188.08</v>
      </c>
      <c r="L159" s="34"/>
      <c r="R159">
        <f>H159</f>
        <v>28.03</v>
      </c>
    </row>
    <row r="160" spans="1:26" ht="14.25" x14ac:dyDescent="0.2">
      <c r="A160" s="47"/>
      <c r="B160" s="48"/>
      <c r="C160" s="48" t="s">
        <v>298</v>
      </c>
      <c r="D160" s="31"/>
      <c r="E160" s="13"/>
      <c r="F160" s="32">
        <f>Source!AM89</f>
        <v>155.72</v>
      </c>
      <c r="G160" s="33" t="str">
        <f>Source!DE89</f>
        <v/>
      </c>
      <c r="H160" s="32">
        <f>ROUND(Source!AD89*Source!I89, 2)</f>
        <v>6.23</v>
      </c>
      <c r="I160" s="33"/>
      <c r="J160" s="33">
        <f>IF(Source!BB89&lt;&gt; 0, Source!BB89, 1)</f>
        <v>6.71</v>
      </c>
      <c r="K160" s="32">
        <f>Source!Q89</f>
        <v>41.8</v>
      </c>
      <c r="L160" s="34"/>
    </row>
    <row r="161" spans="1:26" ht="14.25" x14ac:dyDescent="0.2">
      <c r="A161" s="47"/>
      <c r="B161" s="48"/>
      <c r="C161" s="48" t="s">
        <v>708</v>
      </c>
      <c r="D161" s="31"/>
      <c r="E161" s="13"/>
      <c r="F161" s="32">
        <f>Source!AN89</f>
        <v>21.97</v>
      </c>
      <c r="G161" s="33" t="str">
        <f>Source!DF89</f>
        <v/>
      </c>
      <c r="H161" s="45">
        <f>ROUND(Source!AE89*Source!I89, 2)</f>
        <v>0.88</v>
      </c>
      <c r="I161" s="33"/>
      <c r="J161" s="33">
        <f>IF(Source!BS89&lt;&gt; 0, Source!BS89, 1)</f>
        <v>6.71</v>
      </c>
      <c r="K161" s="45">
        <f>Source!R89</f>
        <v>5.9</v>
      </c>
      <c r="L161" s="34"/>
      <c r="R161">
        <f>H161</f>
        <v>0.88</v>
      </c>
    </row>
    <row r="162" spans="1:26" ht="14.25" x14ac:dyDescent="0.2">
      <c r="A162" s="47"/>
      <c r="B162" s="48"/>
      <c r="C162" s="48" t="s">
        <v>709</v>
      </c>
      <c r="D162" s="31"/>
      <c r="E162" s="13"/>
      <c r="F162" s="32">
        <f>Source!AL89</f>
        <v>514.36</v>
      </c>
      <c r="G162" s="33" t="str">
        <f>Source!DD89</f>
        <v/>
      </c>
      <c r="H162" s="32">
        <f>ROUND(Source!AC89*Source!I89, 2)</f>
        <v>20.57</v>
      </c>
      <c r="I162" s="33"/>
      <c r="J162" s="33">
        <f>IF(Source!BC89&lt;&gt; 0, Source!BC89, 1)</f>
        <v>6.71</v>
      </c>
      <c r="K162" s="32">
        <f>Source!P89</f>
        <v>138.05000000000001</v>
      </c>
      <c r="L162" s="34"/>
    </row>
    <row r="163" spans="1:26" ht="14.25" x14ac:dyDescent="0.2">
      <c r="A163" s="47"/>
      <c r="B163" s="48"/>
      <c r="C163" s="48" t="s">
        <v>703</v>
      </c>
      <c r="D163" s="31" t="s">
        <v>704</v>
      </c>
      <c r="E163" s="13">
        <f>Source!BZ89</f>
        <v>95</v>
      </c>
      <c r="F163" s="51"/>
      <c r="G163" s="33"/>
      <c r="H163" s="32">
        <f>SUM(S157:S166)</f>
        <v>27.46</v>
      </c>
      <c r="I163" s="35"/>
      <c r="J163" s="29">
        <f>Source!AT89</f>
        <v>95</v>
      </c>
      <c r="K163" s="32">
        <f>SUM(T157:T166)</f>
        <v>184.28</v>
      </c>
      <c r="L163" s="34"/>
    </row>
    <row r="164" spans="1:26" ht="14.25" x14ac:dyDescent="0.2">
      <c r="A164" s="47"/>
      <c r="B164" s="48"/>
      <c r="C164" s="48" t="s">
        <v>705</v>
      </c>
      <c r="D164" s="31" t="s">
        <v>704</v>
      </c>
      <c r="E164" s="13">
        <f>Source!CA89</f>
        <v>65</v>
      </c>
      <c r="F164" s="51"/>
      <c r="G164" s="33"/>
      <c r="H164" s="32">
        <f>SUM(U157:U166)</f>
        <v>18.79</v>
      </c>
      <c r="I164" s="35"/>
      <c r="J164" s="29">
        <f>Source!AU89</f>
        <v>65</v>
      </c>
      <c r="K164" s="32">
        <f>SUM(V157:V166)</f>
        <v>126.09</v>
      </c>
      <c r="L164" s="34"/>
    </row>
    <row r="165" spans="1:26" ht="14.25" x14ac:dyDescent="0.2">
      <c r="A165" s="47"/>
      <c r="B165" s="48"/>
      <c r="C165" s="48" t="s">
        <v>706</v>
      </c>
      <c r="D165" s="31" t="s">
        <v>707</v>
      </c>
      <c r="E165" s="13">
        <f>Source!AQ89</f>
        <v>70.64</v>
      </c>
      <c r="F165" s="32"/>
      <c r="G165" s="33" t="str">
        <f>Source!DI89</f>
        <v/>
      </c>
      <c r="H165" s="32"/>
      <c r="I165" s="33"/>
      <c r="J165" s="33"/>
      <c r="K165" s="32"/>
      <c r="L165" s="36">
        <f>Source!U89</f>
        <v>2.8256000000000001</v>
      </c>
    </row>
    <row r="166" spans="1:26" ht="68.25" x14ac:dyDescent="0.2">
      <c r="A166" s="49" t="str">
        <f>Source!E91</f>
        <v>16,1</v>
      </c>
      <c r="B166" s="50" t="str">
        <f>Source!F91</f>
        <v>Цена поставщика</v>
      </c>
      <c r="C166" s="50" t="s">
        <v>712</v>
      </c>
      <c r="D166" s="37" t="str">
        <f>Source!H91</f>
        <v>шт.</v>
      </c>
      <c r="E166" s="38">
        <f>Source!I91</f>
        <v>4</v>
      </c>
      <c r="F166" s="39">
        <f>Source!AL91+Source!AM91+Source!AO91</f>
        <v>442.04</v>
      </c>
      <c r="G166" s="40" t="s">
        <v>6</v>
      </c>
      <c r="H166" s="39">
        <f>ROUND(Source!AC91*Source!I91, 2)+ROUND(Source!AD91*Source!I91, 2)+ROUND(Source!AF91*Source!I91, 2)</f>
        <v>1768.16</v>
      </c>
      <c r="I166" s="41"/>
      <c r="J166" s="41">
        <f>IF(Source!BC91&lt;&gt; 0, Source!BC91, 1)</f>
        <v>6.71</v>
      </c>
      <c r="K166" s="39">
        <f>Source!O91</f>
        <v>11864.35</v>
      </c>
      <c r="L166" s="42"/>
      <c r="S166">
        <f>ROUND((Source!FX91/100)*((ROUND(Source!AF91*Source!I91, 2)+ROUND(Source!AE91*Source!I91, 2))), 2)</f>
        <v>0</v>
      </c>
      <c r="T166">
        <f>Source!X91</f>
        <v>0</v>
      </c>
      <c r="U166">
        <f>ROUND((Source!FY91/100)*((ROUND(Source!AF91*Source!I91, 2)+ROUND(Source!AE91*Source!I91, 2))), 2)</f>
        <v>0</v>
      </c>
      <c r="V166">
        <f>Source!Y91</f>
        <v>0</v>
      </c>
      <c r="W166">
        <f>IF(Source!BI91&lt;=1,H166, 0)</f>
        <v>0</v>
      </c>
      <c r="X166">
        <f>IF(Source!BI91=2,H166, 0)</f>
        <v>1768.16</v>
      </c>
      <c r="Y166">
        <f>IF(Source!BI91=3,H166, 0)</f>
        <v>0</v>
      </c>
      <c r="Z166">
        <f>IF(Source!BI91=4,H166, 0)</f>
        <v>0</v>
      </c>
    </row>
    <row r="167" spans="1:26" ht="15" x14ac:dyDescent="0.25">
      <c r="G167" s="72">
        <f>H159+H160+H162+H163+H164+SUM(H166:H166)</f>
        <v>1869.24</v>
      </c>
      <c r="H167" s="72"/>
      <c r="J167" s="72">
        <f>K159+K160+K162+K163+K164+SUM(K166:K166)</f>
        <v>12542.65</v>
      </c>
      <c r="K167" s="72"/>
      <c r="L167" s="43">
        <f>Source!U89</f>
        <v>2.8256000000000001</v>
      </c>
      <c r="O167" s="26">
        <f>G167</f>
        <v>1869.24</v>
      </c>
      <c r="P167" s="26">
        <f>J167</f>
        <v>12542.65</v>
      </c>
      <c r="Q167" s="26">
        <f>L167</f>
        <v>2.8256000000000001</v>
      </c>
      <c r="W167">
        <f>IF(Source!BI89&lt;=1,H159+H160+H162+H163+H164, 0)</f>
        <v>0</v>
      </c>
      <c r="X167">
        <f>IF(Source!BI89=2,H159+H160+H162+H163+H164, 0)</f>
        <v>101.08000000000001</v>
      </c>
      <c r="Y167">
        <f>IF(Source!BI89=3,H159+H160+H162+H163+H164, 0)</f>
        <v>0</v>
      </c>
      <c r="Z167">
        <f>IF(Source!BI89=4,H159+H160+H162+H163+H164, 0)</f>
        <v>0</v>
      </c>
    </row>
    <row r="168" spans="1:26" ht="57" x14ac:dyDescent="0.2">
      <c r="A168" s="47" t="str">
        <f>Source!E93</f>
        <v>17</v>
      </c>
      <c r="B168" s="48" t="str">
        <f>Source!F93</f>
        <v>15-02-019-04</v>
      </c>
      <c r="C168" s="48" t="str">
        <f>Source!G93</f>
        <v>Сплошное выравнивание внутренних поверхностей (однослойное оштукатуривание) из сухих растворных смесей толщиной до 10 мм потолков</v>
      </c>
      <c r="D168" s="31" t="str">
        <f>Source!H93</f>
        <v>100 м2</v>
      </c>
      <c r="E168" s="13">
        <f>Source!I93</f>
        <v>0.4</v>
      </c>
      <c r="F168" s="32">
        <f>Source!AL93+Source!AM93+Source!AO93</f>
        <v>341.21000000000004</v>
      </c>
      <c r="G168" s="33"/>
      <c r="H168" s="32"/>
      <c r="I168" s="33" t="str">
        <f>Source!BO93</f>
        <v/>
      </c>
      <c r="J168" s="33"/>
      <c r="K168" s="32"/>
      <c r="L168" s="34"/>
      <c r="S168">
        <f>ROUND((Source!FX93/100)*((ROUND(Source!AF93*Source!I93, 2)+ROUND(Source!AE93*Source!I93, 2))), 2)</f>
        <v>145</v>
      </c>
      <c r="T168">
        <f>Source!X93</f>
        <v>978.13</v>
      </c>
      <c r="U168">
        <f>ROUND((Source!FY93/100)*((ROUND(Source!AF93*Source!I93, 2)+ROUND(Source!AE93*Source!I93, 2))), 2)</f>
        <v>71.73</v>
      </c>
      <c r="V168">
        <f>Source!Y93</f>
        <v>483.92</v>
      </c>
    </row>
    <row r="169" spans="1:26" x14ac:dyDescent="0.2">
      <c r="C169" s="25" t="str">
        <f>"Объем: "&amp;Source!I93&amp;"=40/"&amp;"100"</f>
        <v>Объем: 0,4=40/100</v>
      </c>
    </row>
    <row r="170" spans="1:26" ht="14.25" x14ac:dyDescent="0.2">
      <c r="A170" s="47"/>
      <c r="B170" s="48"/>
      <c r="C170" s="48" t="s">
        <v>702</v>
      </c>
      <c r="D170" s="31"/>
      <c r="E170" s="13"/>
      <c r="F170" s="32">
        <f>Source!AO93</f>
        <v>321.92</v>
      </c>
      <c r="G170" s="33" t="str">
        <f>Source!DG93</f>
        <v>)*1,15</v>
      </c>
      <c r="H170" s="32">
        <f>ROUND(Source!AF93*Source!I93, 2)</f>
        <v>148.08000000000001</v>
      </c>
      <c r="I170" s="33"/>
      <c r="J170" s="33">
        <f>IF(Source!BA93&lt;&gt; 0, Source!BA93, 1)</f>
        <v>6.71</v>
      </c>
      <c r="K170" s="32">
        <f>Source!S93</f>
        <v>993.64</v>
      </c>
      <c r="L170" s="34"/>
      <c r="R170">
        <f>H170</f>
        <v>148.08000000000001</v>
      </c>
    </row>
    <row r="171" spans="1:26" ht="14.25" x14ac:dyDescent="0.2">
      <c r="A171" s="47"/>
      <c r="B171" s="48"/>
      <c r="C171" s="48" t="s">
        <v>298</v>
      </c>
      <c r="D171" s="31"/>
      <c r="E171" s="13"/>
      <c r="F171" s="32">
        <f>Source!AM93</f>
        <v>17.97</v>
      </c>
      <c r="G171" s="33" t="str">
        <f>Source!DE93</f>
        <v>)*1,25</v>
      </c>
      <c r="H171" s="32">
        <f>ROUND(Source!AD93*Source!I93, 2)</f>
        <v>8.98</v>
      </c>
      <c r="I171" s="33"/>
      <c r="J171" s="33">
        <f>IF(Source!BB93&lt;&gt; 0, Source!BB93, 1)</f>
        <v>6.71</v>
      </c>
      <c r="K171" s="32">
        <f>Source!Q93</f>
        <v>60.28</v>
      </c>
      <c r="L171" s="34"/>
    </row>
    <row r="172" spans="1:26" ht="14.25" x14ac:dyDescent="0.2">
      <c r="A172" s="47"/>
      <c r="B172" s="48"/>
      <c r="C172" s="48" t="s">
        <v>708</v>
      </c>
      <c r="D172" s="31"/>
      <c r="E172" s="13"/>
      <c r="F172" s="32">
        <f>Source!AN93</f>
        <v>10.72</v>
      </c>
      <c r="G172" s="33" t="str">
        <f>Source!DF93</f>
        <v>)*1,25</v>
      </c>
      <c r="H172" s="45">
        <f>ROUND(Source!AE93*Source!I93, 2)</f>
        <v>5.36</v>
      </c>
      <c r="I172" s="33"/>
      <c r="J172" s="33">
        <f>IF(Source!BS93&lt;&gt; 0, Source!BS93, 1)</f>
        <v>6.71</v>
      </c>
      <c r="K172" s="45">
        <f>Source!R93</f>
        <v>35.97</v>
      </c>
      <c r="L172" s="34"/>
      <c r="R172">
        <f>H172</f>
        <v>5.36</v>
      </c>
    </row>
    <row r="173" spans="1:26" ht="14.25" x14ac:dyDescent="0.2">
      <c r="A173" s="47"/>
      <c r="B173" s="48"/>
      <c r="C173" s="48" t="s">
        <v>709</v>
      </c>
      <c r="D173" s="31"/>
      <c r="E173" s="13"/>
      <c r="F173" s="32">
        <f>Source!AL93</f>
        <v>1.32</v>
      </c>
      <c r="G173" s="33" t="str">
        <f>Source!DD93</f>
        <v/>
      </c>
      <c r="H173" s="32">
        <f>ROUND(Source!AC93*Source!I93, 2)</f>
        <v>0.53</v>
      </c>
      <c r="I173" s="33"/>
      <c r="J173" s="33">
        <f>IF(Source!BC93&lt;&gt; 0, Source!BC93, 1)</f>
        <v>6.71</v>
      </c>
      <c r="K173" s="32">
        <f>Source!P93</f>
        <v>3.54</v>
      </c>
      <c r="L173" s="34"/>
    </row>
    <row r="174" spans="1:26" ht="14.25" x14ac:dyDescent="0.2">
      <c r="A174" s="47"/>
      <c r="B174" s="48"/>
      <c r="C174" s="48" t="s">
        <v>703</v>
      </c>
      <c r="D174" s="31" t="s">
        <v>704</v>
      </c>
      <c r="E174" s="13">
        <f>Source!BZ93</f>
        <v>105</v>
      </c>
      <c r="F174" s="75" t="str">
        <f>CONCATENATE(" )", Source!DL93, Source!FT93, "=", Source!FX93)</f>
        <v xml:space="preserve"> )*0,9=94,5</v>
      </c>
      <c r="G174" s="76"/>
      <c r="H174" s="32">
        <f>SUM(S168:S178)</f>
        <v>145</v>
      </c>
      <c r="I174" s="35"/>
      <c r="J174" s="29">
        <f>Source!AT93</f>
        <v>95</v>
      </c>
      <c r="K174" s="32">
        <f>SUM(T168:T178)</f>
        <v>978.13</v>
      </c>
      <c r="L174" s="34"/>
    </row>
    <row r="175" spans="1:26" ht="14.25" x14ac:dyDescent="0.2">
      <c r="A175" s="47"/>
      <c r="B175" s="48"/>
      <c r="C175" s="48" t="s">
        <v>705</v>
      </c>
      <c r="D175" s="31" t="s">
        <v>704</v>
      </c>
      <c r="E175" s="13">
        <f>Source!CA93</f>
        <v>55</v>
      </c>
      <c r="F175" s="75" t="str">
        <f>CONCATENATE(" )", Source!DM93, Source!FU93, "=", Source!FY93)</f>
        <v xml:space="preserve"> )*0,85=46,75</v>
      </c>
      <c r="G175" s="76"/>
      <c r="H175" s="32">
        <f>SUM(U168:U178)</f>
        <v>71.73</v>
      </c>
      <c r="I175" s="35"/>
      <c r="J175" s="29">
        <f>Source!AU93</f>
        <v>47</v>
      </c>
      <c r="K175" s="32">
        <f>SUM(V168:V178)</f>
        <v>483.92</v>
      </c>
      <c r="L175" s="34"/>
    </row>
    <row r="176" spans="1:26" ht="14.25" x14ac:dyDescent="0.2">
      <c r="A176" s="47"/>
      <c r="B176" s="48"/>
      <c r="C176" s="48" t="s">
        <v>706</v>
      </c>
      <c r="D176" s="31" t="s">
        <v>707</v>
      </c>
      <c r="E176" s="13">
        <f>Source!AQ93</f>
        <v>37.74</v>
      </c>
      <c r="F176" s="32"/>
      <c r="G176" s="33" t="str">
        <f>Source!DI93</f>
        <v>)*1,15</v>
      </c>
      <c r="H176" s="32"/>
      <c r="I176" s="33"/>
      <c r="J176" s="33"/>
      <c r="K176" s="32"/>
      <c r="L176" s="36">
        <f>Source!U93</f>
        <v>17.360399999999998</v>
      </c>
    </row>
    <row r="177" spans="1:26" ht="28.5" x14ac:dyDescent="0.2">
      <c r="A177" s="47" t="str">
        <f>Source!E95</f>
        <v>17,1</v>
      </c>
      <c r="B177" s="48" t="str">
        <f>Source!F95</f>
        <v>04.3.02.05-0002</v>
      </c>
      <c r="C177" s="48" t="str">
        <f>Source!G95</f>
        <v>Смесь штукатурная «Ротбанд», КНАУФ</v>
      </c>
      <c r="D177" s="31" t="str">
        <f>Source!H95</f>
        <v>кг</v>
      </c>
      <c r="E177" s="13">
        <f>Source!I95</f>
        <v>360.4</v>
      </c>
      <c r="F177" s="32">
        <f>Source!AL95+Source!AM95+Source!AO95</f>
        <v>2.0699999999999998</v>
      </c>
      <c r="G177" s="46" t="s">
        <v>6</v>
      </c>
      <c r="H177" s="32">
        <f>ROUND(Source!AC95*Source!I95, 2)+ROUND(Source!AD95*Source!I95, 2)+ROUND(Source!AF95*Source!I95, 2)</f>
        <v>746.03</v>
      </c>
      <c r="I177" s="33"/>
      <c r="J177" s="33">
        <f>IF(Source!BC95&lt;&gt; 0, Source!BC95, 1)</f>
        <v>6.71</v>
      </c>
      <c r="K177" s="32">
        <f>Source!O95</f>
        <v>5005.8500000000004</v>
      </c>
      <c r="L177" s="34"/>
      <c r="S177">
        <f>ROUND((Source!FX95/100)*((ROUND(Source!AF95*Source!I95, 2)+ROUND(Source!AE95*Source!I95, 2))), 2)</f>
        <v>0</v>
      </c>
      <c r="T177">
        <f>Source!X95</f>
        <v>0</v>
      </c>
      <c r="U177">
        <f>ROUND((Source!FY95/100)*((ROUND(Source!AF95*Source!I95, 2)+ROUND(Source!AE95*Source!I95, 2))), 2)</f>
        <v>0</v>
      </c>
      <c r="V177">
        <f>Source!Y95</f>
        <v>0</v>
      </c>
      <c r="W177">
        <f>IF(Source!BI95&lt;=1,H177, 0)</f>
        <v>746.03</v>
      </c>
      <c r="X177">
        <f>IF(Source!BI95=2,H177, 0)</f>
        <v>0</v>
      </c>
      <c r="Y177">
        <f>IF(Source!BI95=3,H177, 0)</f>
        <v>0</v>
      </c>
      <c r="Z177">
        <f>IF(Source!BI95=4,H177, 0)</f>
        <v>0</v>
      </c>
    </row>
    <row r="178" spans="1:26" ht="28.5" x14ac:dyDescent="0.2">
      <c r="A178" s="49" t="str">
        <f>Source!E97</f>
        <v>17,2</v>
      </c>
      <c r="B178" s="50" t="str">
        <f>Source!F97</f>
        <v>14.3.01.03-0001</v>
      </c>
      <c r="C178" s="50" t="str">
        <f>Source!G97</f>
        <v>Состав грунтовочный ЛАЭС "Грунтовка глубокого проникновения"</v>
      </c>
      <c r="D178" s="37" t="str">
        <f>Source!H97</f>
        <v>кг</v>
      </c>
      <c r="E178" s="38">
        <f>Source!I97</f>
        <v>8</v>
      </c>
      <c r="F178" s="39">
        <f>Source!AL97+Source!AM97+Source!AO97</f>
        <v>21.77</v>
      </c>
      <c r="G178" s="40" t="s">
        <v>6</v>
      </c>
      <c r="H178" s="39">
        <f>ROUND(Source!AC97*Source!I97, 2)+ROUND(Source!AD97*Source!I97, 2)+ROUND(Source!AF97*Source!I97, 2)</f>
        <v>174.16</v>
      </c>
      <c r="I178" s="41"/>
      <c r="J178" s="41">
        <f>IF(Source!BC97&lt;&gt; 0, Source!BC97, 1)</f>
        <v>6.71</v>
      </c>
      <c r="K178" s="39">
        <f>Source!O97</f>
        <v>1168.6099999999999</v>
      </c>
      <c r="L178" s="42"/>
      <c r="S178">
        <f>ROUND((Source!FX97/100)*((ROUND(Source!AF97*Source!I97, 2)+ROUND(Source!AE97*Source!I97, 2))), 2)</f>
        <v>0</v>
      </c>
      <c r="T178">
        <f>Source!X97</f>
        <v>0</v>
      </c>
      <c r="U178">
        <f>ROUND((Source!FY97/100)*((ROUND(Source!AF97*Source!I97, 2)+ROUND(Source!AE97*Source!I97, 2))), 2)</f>
        <v>0</v>
      </c>
      <c r="V178">
        <f>Source!Y97</f>
        <v>0</v>
      </c>
      <c r="W178">
        <f>IF(Source!BI97&lt;=1,H178, 0)</f>
        <v>174.16</v>
      </c>
      <c r="X178">
        <f>IF(Source!BI97=2,H178, 0)</f>
        <v>0</v>
      </c>
      <c r="Y178">
        <f>IF(Source!BI97=3,H178, 0)</f>
        <v>0</v>
      </c>
      <c r="Z178">
        <f>IF(Source!BI97=4,H178, 0)</f>
        <v>0</v>
      </c>
    </row>
    <row r="179" spans="1:26" ht="15" x14ac:dyDescent="0.25">
      <c r="G179" s="72">
        <f>H170+H171+H173+H174+H175+SUM(H177:H178)</f>
        <v>1294.51</v>
      </c>
      <c r="H179" s="72"/>
      <c r="J179" s="72">
        <f>K170+K171+K173+K174+K175+SUM(K177:K178)</f>
        <v>8693.9700000000012</v>
      </c>
      <c r="K179" s="72"/>
      <c r="L179" s="43">
        <f>Source!U93</f>
        <v>17.360399999999998</v>
      </c>
      <c r="O179" s="26">
        <f>G179</f>
        <v>1294.51</v>
      </c>
      <c r="P179" s="26">
        <f>J179</f>
        <v>8693.9700000000012</v>
      </c>
      <c r="Q179" s="26">
        <f>L179</f>
        <v>17.360399999999998</v>
      </c>
      <c r="W179">
        <f>IF(Source!BI93&lt;=1,H170+H171+H173+H174+H175, 0)</f>
        <v>374.32000000000005</v>
      </c>
      <c r="X179">
        <f>IF(Source!BI93=2,H170+H171+H173+H174+H175, 0)</f>
        <v>0</v>
      </c>
      <c r="Y179">
        <f>IF(Source!BI93=3,H170+H171+H173+H174+H175, 0)</f>
        <v>0</v>
      </c>
      <c r="Z179">
        <f>IF(Source!BI93=4,H170+H171+H173+H174+H175, 0)</f>
        <v>0</v>
      </c>
    </row>
    <row r="180" spans="1:26" ht="57" x14ac:dyDescent="0.2">
      <c r="A180" s="47" t="str">
        <f>Source!E99</f>
        <v>18</v>
      </c>
      <c r="B180" s="48" t="str">
        <f>Source!F99</f>
        <v>15-02-019-03</v>
      </c>
      <c r="C180" s="48" t="str">
        <f>Source!G99</f>
        <v>Сплошное выравнивание внутренних поверхностей (однослойное оштукатуривание) из сухих растворных смесей толщиной до 10 мм стен</v>
      </c>
      <c r="D180" s="31" t="str">
        <f>Source!H99</f>
        <v>100 м2</v>
      </c>
      <c r="E180" s="13">
        <f>Source!I99</f>
        <v>2</v>
      </c>
      <c r="F180" s="32">
        <f>Source!AL99+Source!AM99+Source!AO99</f>
        <v>295.40999999999997</v>
      </c>
      <c r="G180" s="33"/>
      <c r="H180" s="32"/>
      <c r="I180" s="33" t="str">
        <f>Source!BO99</f>
        <v/>
      </c>
      <c r="J180" s="33"/>
      <c r="K180" s="32"/>
      <c r="L180" s="34"/>
      <c r="S180">
        <f>ROUND((Source!FX99/100)*((ROUND(Source!AF99*Source!I99, 2)+ROUND(Source!AE99*Source!I99, 2))), 2)</f>
        <v>626.17999999999995</v>
      </c>
      <c r="T180">
        <f>Source!X99</f>
        <v>4223.87</v>
      </c>
      <c r="U180">
        <f>ROUND((Source!FY99/100)*((ROUND(Source!AF99*Source!I99, 2)+ROUND(Source!AE99*Source!I99, 2))), 2)</f>
        <v>309.77</v>
      </c>
      <c r="V180">
        <f>Source!Y99</f>
        <v>2089.6999999999998</v>
      </c>
    </row>
    <row r="181" spans="1:26" x14ac:dyDescent="0.2">
      <c r="C181" s="25" t="str">
        <f>"Объем: "&amp;Source!I99&amp;"=200/"&amp;"100"</f>
        <v>Объем: 2=200/100</v>
      </c>
    </row>
    <row r="182" spans="1:26" ht="14.25" x14ac:dyDescent="0.2">
      <c r="A182" s="47"/>
      <c r="B182" s="48"/>
      <c r="C182" s="48" t="s">
        <v>702</v>
      </c>
      <c r="D182" s="31"/>
      <c r="E182" s="13"/>
      <c r="F182" s="32">
        <f>Source!AO99</f>
        <v>277.14</v>
      </c>
      <c r="G182" s="33" t="str">
        <f>Source!DG99</f>
        <v>)*1,15</v>
      </c>
      <c r="H182" s="32">
        <f>ROUND(Source!AF99*Source!I99, 2)</f>
        <v>637.41999999999996</v>
      </c>
      <c r="I182" s="33"/>
      <c r="J182" s="33">
        <f>IF(Source!BA99&lt;&gt; 0, Source!BA99, 1)</f>
        <v>6.71</v>
      </c>
      <c r="K182" s="32">
        <f>Source!S99</f>
        <v>4277.09</v>
      </c>
      <c r="L182" s="34"/>
      <c r="R182">
        <f>H182</f>
        <v>637.41999999999996</v>
      </c>
    </row>
    <row r="183" spans="1:26" ht="14.25" x14ac:dyDescent="0.2">
      <c r="A183" s="47"/>
      <c r="B183" s="48"/>
      <c r="C183" s="48" t="s">
        <v>298</v>
      </c>
      <c r="D183" s="31"/>
      <c r="E183" s="13"/>
      <c r="F183" s="32">
        <f>Source!AM99</f>
        <v>17.03</v>
      </c>
      <c r="G183" s="33" t="str">
        <f>Source!DE99</f>
        <v>)*1,25</v>
      </c>
      <c r="H183" s="32">
        <f>ROUND(Source!AD99*Source!I99, 2)</f>
        <v>42.58</v>
      </c>
      <c r="I183" s="33"/>
      <c r="J183" s="33">
        <f>IF(Source!BB99&lt;&gt; 0, Source!BB99, 1)</f>
        <v>6.71</v>
      </c>
      <c r="K183" s="32">
        <f>Source!Q99</f>
        <v>285.70999999999998</v>
      </c>
      <c r="L183" s="34"/>
    </row>
    <row r="184" spans="1:26" ht="14.25" x14ac:dyDescent="0.2">
      <c r="A184" s="47"/>
      <c r="B184" s="48"/>
      <c r="C184" s="48" t="s">
        <v>708</v>
      </c>
      <c r="D184" s="31"/>
      <c r="E184" s="13"/>
      <c r="F184" s="32">
        <f>Source!AN99</f>
        <v>10.08</v>
      </c>
      <c r="G184" s="33" t="str">
        <f>Source!DF99</f>
        <v>)*1,25</v>
      </c>
      <c r="H184" s="45">
        <f>ROUND(Source!AE99*Source!I99, 2)</f>
        <v>25.2</v>
      </c>
      <c r="I184" s="33"/>
      <c r="J184" s="33">
        <f>IF(Source!BS99&lt;&gt; 0, Source!BS99, 1)</f>
        <v>6.71</v>
      </c>
      <c r="K184" s="45">
        <f>Source!R99</f>
        <v>169.09</v>
      </c>
      <c r="L184" s="34"/>
      <c r="R184">
        <f>H184</f>
        <v>25.2</v>
      </c>
    </row>
    <row r="185" spans="1:26" ht="14.25" x14ac:dyDescent="0.2">
      <c r="A185" s="47"/>
      <c r="B185" s="48"/>
      <c r="C185" s="48" t="s">
        <v>709</v>
      </c>
      <c r="D185" s="31"/>
      <c r="E185" s="13"/>
      <c r="F185" s="32">
        <f>Source!AL99</f>
        <v>1.24</v>
      </c>
      <c r="G185" s="33" t="str">
        <f>Source!DD99</f>
        <v/>
      </c>
      <c r="H185" s="32">
        <f>ROUND(Source!AC99*Source!I99, 2)</f>
        <v>2.48</v>
      </c>
      <c r="I185" s="33"/>
      <c r="J185" s="33">
        <f>IF(Source!BC99&lt;&gt; 0, Source!BC99, 1)</f>
        <v>6.71</v>
      </c>
      <c r="K185" s="32">
        <f>Source!P99</f>
        <v>16.64</v>
      </c>
      <c r="L185" s="34"/>
    </row>
    <row r="186" spans="1:26" ht="14.25" x14ac:dyDescent="0.2">
      <c r="A186" s="47"/>
      <c r="B186" s="48"/>
      <c r="C186" s="48" t="s">
        <v>703</v>
      </c>
      <c r="D186" s="31" t="s">
        <v>704</v>
      </c>
      <c r="E186" s="13">
        <f>Source!BZ99</f>
        <v>105</v>
      </c>
      <c r="F186" s="75" t="str">
        <f>CONCATENATE(" )", Source!DL99, Source!FT99, "=", Source!FX99)</f>
        <v xml:space="preserve"> )*0,9=94,5</v>
      </c>
      <c r="G186" s="76"/>
      <c r="H186" s="32">
        <f>SUM(S180:S190)</f>
        <v>626.17999999999995</v>
      </c>
      <c r="I186" s="35"/>
      <c r="J186" s="29">
        <f>Source!AT99</f>
        <v>95</v>
      </c>
      <c r="K186" s="32">
        <f>SUM(T180:T190)</f>
        <v>4223.87</v>
      </c>
      <c r="L186" s="34"/>
    </row>
    <row r="187" spans="1:26" ht="14.25" x14ac:dyDescent="0.2">
      <c r="A187" s="47"/>
      <c r="B187" s="48"/>
      <c r="C187" s="48" t="s">
        <v>705</v>
      </c>
      <c r="D187" s="31" t="s">
        <v>704</v>
      </c>
      <c r="E187" s="13">
        <f>Source!CA99</f>
        <v>55</v>
      </c>
      <c r="F187" s="75" t="str">
        <f>CONCATENATE(" )", Source!DM99, Source!FU99, "=", Source!FY99)</f>
        <v xml:space="preserve"> )*0,85=46,75</v>
      </c>
      <c r="G187" s="76"/>
      <c r="H187" s="32">
        <f>SUM(U180:U190)</f>
        <v>309.77</v>
      </c>
      <c r="I187" s="35"/>
      <c r="J187" s="29">
        <f>Source!AU99</f>
        <v>47</v>
      </c>
      <c r="K187" s="32">
        <f>SUM(V180:V190)</f>
        <v>2089.6999999999998</v>
      </c>
      <c r="L187" s="34"/>
    </row>
    <row r="188" spans="1:26" ht="14.25" x14ac:dyDescent="0.2">
      <c r="A188" s="47"/>
      <c r="B188" s="48"/>
      <c r="C188" s="48" t="s">
        <v>706</v>
      </c>
      <c r="D188" s="31" t="s">
        <v>707</v>
      </c>
      <c r="E188" s="13">
        <f>Source!AQ99</f>
        <v>32.49</v>
      </c>
      <c r="F188" s="32"/>
      <c r="G188" s="33" t="str">
        <f>Source!DI99</f>
        <v>)*1,15</v>
      </c>
      <c r="H188" s="32"/>
      <c r="I188" s="33"/>
      <c r="J188" s="33"/>
      <c r="K188" s="32"/>
      <c r="L188" s="36">
        <f>Source!U99</f>
        <v>74.727000000000004</v>
      </c>
    </row>
    <row r="189" spans="1:26" ht="28.5" x14ac:dyDescent="0.2">
      <c r="A189" s="47" t="str">
        <f>Source!E101</f>
        <v>18,1</v>
      </c>
      <c r="B189" s="48" t="str">
        <f>Source!F101</f>
        <v>04.3.02.05-0002</v>
      </c>
      <c r="C189" s="48" t="str">
        <f>Source!G101</f>
        <v>Смесь штукатурная «Ротбанд», КНАУФ</v>
      </c>
      <c r="D189" s="31" t="str">
        <f>Source!H101</f>
        <v>кг</v>
      </c>
      <c r="E189" s="13">
        <f>Source!I101</f>
        <v>1700</v>
      </c>
      <c r="F189" s="32">
        <f>Source!AL101+Source!AM101+Source!AO101</f>
        <v>2.0699999999999998</v>
      </c>
      <c r="G189" s="46" t="s">
        <v>6</v>
      </c>
      <c r="H189" s="32">
        <f>ROUND(Source!AC101*Source!I101, 2)+ROUND(Source!AD101*Source!I101, 2)+ROUND(Source!AF101*Source!I101, 2)</f>
        <v>3519</v>
      </c>
      <c r="I189" s="33"/>
      <c r="J189" s="33">
        <f>IF(Source!BC101&lt;&gt; 0, Source!BC101, 1)</f>
        <v>6.71</v>
      </c>
      <c r="K189" s="32">
        <f>Source!O101</f>
        <v>23612.49</v>
      </c>
      <c r="L189" s="34"/>
      <c r="S189">
        <f>ROUND((Source!FX101/100)*((ROUND(Source!AF101*Source!I101, 2)+ROUND(Source!AE101*Source!I101, 2))), 2)</f>
        <v>0</v>
      </c>
      <c r="T189">
        <f>Source!X101</f>
        <v>0</v>
      </c>
      <c r="U189">
        <f>ROUND((Source!FY101/100)*((ROUND(Source!AF101*Source!I101, 2)+ROUND(Source!AE101*Source!I101, 2))), 2)</f>
        <v>0</v>
      </c>
      <c r="V189">
        <f>Source!Y101</f>
        <v>0</v>
      </c>
      <c r="W189">
        <f>IF(Source!BI101&lt;=1,H189, 0)</f>
        <v>3519</v>
      </c>
      <c r="X189">
        <f>IF(Source!BI101=2,H189, 0)</f>
        <v>0</v>
      </c>
      <c r="Y189">
        <f>IF(Source!BI101=3,H189, 0)</f>
        <v>0</v>
      </c>
      <c r="Z189">
        <f>IF(Source!BI101=4,H189, 0)</f>
        <v>0</v>
      </c>
    </row>
    <row r="190" spans="1:26" ht="28.5" x14ac:dyDescent="0.2">
      <c r="A190" s="49" t="str">
        <f>Source!E103</f>
        <v>18,2</v>
      </c>
      <c r="B190" s="50" t="str">
        <f>Source!F103</f>
        <v>14.3.01.03-0001</v>
      </c>
      <c r="C190" s="50" t="str">
        <f>Source!G103</f>
        <v>Состав грунтовочный ЛАЭС "Грунтовка глубокого проникновения"</v>
      </c>
      <c r="D190" s="37" t="str">
        <f>Source!H103</f>
        <v>кг</v>
      </c>
      <c r="E190" s="38">
        <f>Source!I103</f>
        <v>40</v>
      </c>
      <c r="F190" s="39">
        <f>Source!AL103+Source!AM103+Source!AO103</f>
        <v>21.77</v>
      </c>
      <c r="G190" s="40" t="s">
        <v>6</v>
      </c>
      <c r="H190" s="39">
        <f>ROUND(Source!AC103*Source!I103, 2)+ROUND(Source!AD103*Source!I103, 2)+ROUND(Source!AF103*Source!I103, 2)</f>
        <v>870.8</v>
      </c>
      <c r="I190" s="41"/>
      <c r="J190" s="41">
        <f>IF(Source!BC103&lt;&gt; 0, Source!BC103, 1)</f>
        <v>6.71</v>
      </c>
      <c r="K190" s="39">
        <f>Source!O103</f>
        <v>5843.07</v>
      </c>
      <c r="L190" s="42"/>
      <c r="S190">
        <f>ROUND((Source!FX103/100)*((ROUND(Source!AF103*Source!I103, 2)+ROUND(Source!AE103*Source!I103, 2))), 2)</f>
        <v>0</v>
      </c>
      <c r="T190">
        <f>Source!X103</f>
        <v>0</v>
      </c>
      <c r="U190">
        <f>ROUND((Source!FY103/100)*((ROUND(Source!AF103*Source!I103, 2)+ROUND(Source!AE103*Source!I103, 2))), 2)</f>
        <v>0</v>
      </c>
      <c r="V190">
        <f>Source!Y103</f>
        <v>0</v>
      </c>
      <c r="W190">
        <f>IF(Source!BI103&lt;=1,H190, 0)</f>
        <v>870.8</v>
      </c>
      <c r="X190">
        <f>IF(Source!BI103=2,H190, 0)</f>
        <v>0</v>
      </c>
      <c r="Y190">
        <f>IF(Source!BI103=3,H190, 0)</f>
        <v>0</v>
      </c>
      <c r="Z190">
        <f>IF(Source!BI103=4,H190, 0)</f>
        <v>0</v>
      </c>
    </row>
    <row r="191" spans="1:26" ht="15" x14ac:dyDescent="0.25">
      <c r="G191" s="72">
        <f>H182+H183+H185+H186+H187+SUM(H189:H190)</f>
        <v>6008.23</v>
      </c>
      <c r="H191" s="72"/>
      <c r="J191" s="72">
        <f>K182+K183+K185+K186+K187+SUM(K189:K190)</f>
        <v>40348.570000000007</v>
      </c>
      <c r="K191" s="72"/>
      <c r="L191" s="43">
        <f>Source!U99</f>
        <v>74.727000000000004</v>
      </c>
      <c r="O191" s="26">
        <f>G191</f>
        <v>6008.23</v>
      </c>
      <c r="P191" s="26">
        <f>J191</f>
        <v>40348.570000000007</v>
      </c>
      <c r="Q191" s="26">
        <f>L191</f>
        <v>74.727000000000004</v>
      </c>
      <c r="W191">
        <f>IF(Source!BI99&lt;=1,H182+H183+H185+H186+H187, 0)</f>
        <v>1618.4299999999998</v>
      </c>
      <c r="X191">
        <f>IF(Source!BI99=2,H182+H183+H185+H186+H187, 0)</f>
        <v>0</v>
      </c>
      <c r="Y191">
        <f>IF(Source!BI99=3,H182+H183+H185+H186+H187, 0)</f>
        <v>0</v>
      </c>
      <c r="Z191">
        <f>IF(Source!BI99=4,H182+H183+H185+H186+H187, 0)</f>
        <v>0</v>
      </c>
    </row>
    <row r="192" spans="1:26" ht="42.75" x14ac:dyDescent="0.2">
      <c r="A192" s="47" t="str">
        <f>Source!E105</f>
        <v>19</v>
      </c>
      <c r="B192" s="48" t="str">
        <f>Source!F105</f>
        <v>15-04-007-01</v>
      </c>
      <c r="C192" s="48" t="str">
        <f>Source!G105</f>
        <v>Окраска водно-дисперсионными акриловыми составами улучшенная по штукатурке стен</v>
      </c>
      <c r="D192" s="31" t="str">
        <f>Source!H105</f>
        <v>100 м2</v>
      </c>
      <c r="E192" s="13">
        <f>Source!I105</f>
        <v>2</v>
      </c>
      <c r="F192" s="32">
        <f>Source!AL105+Source!AM105+Source!AO105</f>
        <v>1033.6799999999998</v>
      </c>
      <c r="G192" s="33"/>
      <c r="H192" s="32"/>
      <c r="I192" s="33" t="str">
        <f>Source!BO105</f>
        <v/>
      </c>
      <c r="J192" s="33"/>
      <c r="K192" s="32"/>
      <c r="L192" s="34"/>
      <c r="S192">
        <f>ROUND((Source!FX105/100)*((ROUND(Source!AF105*Source!I105, 2)+ROUND(Source!AE105*Source!I105, 2))), 2)</f>
        <v>832.13</v>
      </c>
      <c r="T192">
        <f>Source!X105</f>
        <v>5613.12</v>
      </c>
      <c r="U192">
        <f>ROUND((Source!FY105/100)*((ROUND(Source!AF105*Source!I105, 2)+ROUND(Source!AE105*Source!I105, 2))), 2)</f>
        <v>411.66</v>
      </c>
      <c r="V192">
        <f>Source!Y105</f>
        <v>2777.02</v>
      </c>
    </row>
    <row r="193" spans="1:26" x14ac:dyDescent="0.2">
      <c r="C193" s="25" t="str">
        <f>"Объем: "&amp;Source!I105&amp;"=200/"&amp;"100"</f>
        <v>Объем: 2=200/100</v>
      </c>
    </row>
    <row r="194" spans="1:26" ht="14.25" x14ac:dyDescent="0.2">
      <c r="A194" s="47"/>
      <c r="B194" s="48"/>
      <c r="C194" s="48" t="s">
        <v>702</v>
      </c>
      <c r="D194" s="31"/>
      <c r="E194" s="13"/>
      <c r="F194" s="32">
        <f>Source!AO105</f>
        <v>380.71</v>
      </c>
      <c r="G194" s="33" t="str">
        <f>Source!DG105</f>
        <v>)*1,15</v>
      </c>
      <c r="H194" s="32">
        <f>ROUND(Source!AF105*Source!I105, 2)</f>
        <v>875.64</v>
      </c>
      <c r="I194" s="33"/>
      <c r="J194" s="33">
        <f>IF(Source!BA105&lt;&gt; 0, Source!BA105, 1)</f>
        <v>6.71</v>
      </c>
      <c r="K194" s="32">
        <f>Source!S105</f>
        <v>5875.54</v>
      </c>
      <c r="L194" s="34"/>
      <c r="R194">
        <f>H194</f>
        <v>875.64</v>
      </c>
    </row>
    <row r="195" spans="1:26" ht="14.25" x14ac:dyDescent="0.2">
      <c r="A195" s="47"/>
      <c r="B195" s="48"/>
      <c r="C195" s="48" t="s">
        <v>298</v>
      </c>
      <c r="D195" s="31"/>
      <c r="E195" s="13"/>
      <c r="F195" s="32">
        <f>Source!AM105</f>
        <v>10.41</v>
      </c>
      <c r="G195" s="33" t="str">
        <f>Source!DE105</f>
        <v>)*1,25</v>
      </c>
      <c r="H195" s="32">
        <f>ROUND(Source!AD105*Source!I105, 2)</f>
        <v>26.02</v>
      </c>
      <c r="I195" s="33"/>
      <c r="J195" s="33">
        <f>IF(Source!BB105&lt;&gt; 0, Source!BB105, 1)</f>
        <v>6.71</v>
      </c>
      <c r="K195" s="32">
        <f>Source!Q105</f>
        <v>174.59</v>
      </c>
      <c r="L195" s="34"/>
    </row>
    <row r="196" spans="1:26" ht="14.25" x14ac:dyDescent="0.2">
      <c r="A196" s="47"/>
      <c r="B196" s="48"/>
      <c r="C196" s="48" t="s">
        <v>708</v>
      </c>
      <c r="D196" s="31"/>
      <c r="E196" s="13"/>
      <c r="F196" s="32">
        <f>Source!AN105</f>
        <v>1.97</v>
      </c>
      <c r="G196" s="33" t="str">
        <f>Source!DF105</f>
        <v>)*1,25</v>
      </c>
      <c r="H196" s="45">
        <f>ROUND(Source!AE105*Source!I105, 2)</f>
        <v>4.92</v>
      </c>
      <c r="I196" s="33"/>
      <c r="J196" s="33">
        <f>IF(Source!BS105&lt;&gt; 0, Source!BS105, 1)</f>
        <v>6.71</v>
      </c>
      <c r="K196" s="45">
        <f>Source!R105</f>
        <v>33.01</v>
      </c>
      <c r="L196" s="34"/>
      <c r="R196">
        <f>H196</f>
        <v>4.92</v>
      </c>
    </row>
    <row r="197" spans="1:26" ht="14.25" x14ac:dyDescent="0.2">
      <c r="A197" s="47"/>
      <c r="B197" s="48"/>
      <c r="C197" s="48" t="s">
        <v>709</v>
      </c>
      <c r="D197" s="31"/>
      <c r="E197" s="13"/>
      <c r="F197" s="32">
        <f>Source!AL105</f>
        <v>642.55999999999995</v>
      </c>
      <c r="G197" s="33" t="str">
        <f>Source!DD105</f>
        <v/>
      </c>
      <c r="H197" s="32">
        <f>ROUND(Source!AC105*Source!I105, 2)</f>
        <v>1285.1199999999999</v>
      </c>
      <c r="I197" s="33"/>
      <c r="J197" s="33">
        <f>IF(Source!BC105&lt;&gt; 0, Source!BC105, 1)</f>
        <v>6.71</v>
      </c>
      <c r="K197" s="32">
        <f>Source!P105</f>
        <v>8623.16</v>
      </c>
      <c r="L197" s="34"/>
    </row>
    <row r="198" spans="1:26" ht="14.25" x14ac:dyDescent="0.2">
      <c r="A198" s="47"/>
      <c r="B198" s="48"/>
      <c r="C198" s="48" t="s">
        <v>703</v>
      </c>
      <c r="D198" s="31" t="s">
        <v>704</v>
      </c>
      <c r="E198" s="13">
        <f>Source!BZ105</f>
        <v>105</v>
      </c>
      <c r="F198" s="75" t="str">
        <f>CONCATENATE(" )", Source!DL105, Source!FT105, "=", Source!FX105)</f>
        <v xml:space="preserve"> )*0,9=94,5</v>
      </c>
      <c r="G198" s="76"/>
      <c r="H198" s="32">
        <f>SUM(S192:S202)</f>
        <v>832.13</v>
      </c>
      <c r="I198" s="35"/>
      <c r="J198" s="29">
        <f>Source!AT105</f>
        <v>95</v>
      </c>
      <c r="K198" s="32">
        <f>SUM(T192:T202)</f>
        <v>5613.12</v>
      </c>
      <c r="L198" s="34"/>
    </row>
    <row r="199" spans="1:26" ht="14.25" x14ac:dyDescent="0.2">
      <c r="A199" s="47"/>
      <c r="B199" s="48"/>
      <c r="C199" s="48" t="s">
        <v>705</v>
      </c>
      <c r="D199" s="31" t="s">
        <v>704</v>
      </c>
      <c r="E199" s="13">
        <f>Source!CA105</f>
        <v>55</v>
      </c>
      <c r="F199" s="75" t="str">
        <f>CONCATENATE(" )", Source!DM105, Source!FU105, "=", Source!FY105)</f>
        <v xml:space="preserve"> )*0,85=46,75</v>
      </c>
      <c r="G199" s="76"/>
      <c r="H199" s="32">
        <f>SUM(U192:U202)</f>
        <v>411.66</v>
      </c>
      <c r="I199" s="35"/>
      <c r="J199" s="29">
        <f>Source!AU105</f>
        <v>47</v>
      </c>
      <c r="K199" s="32">
        <f>SUM(V192:V202)</f>
        <v>2777.02</v>
      </c>
      <c r="L199" s="34"/>
    </row>
    <row r="200" spans="1:26" ht="14.25" x14ac:dyDescent="0.2">
      <c r="A200" s="47"/>
      <c r="B200" s="48"/>
      <c r="C200" s="48" t="s">
        <v>706</v>
      </c>
      <c r="D200" s="31" t="s">
        <v>707</v>
      </c>
      <c r="E200" s="13">
        <f>Source!AQ105</f>
        <v>43.56</v>
      </c>
      <c r="F200" s="32"/>
      <c r="G200" s="33" t="str">
        <f>Source!DI105</f>
        <v>)*1,15</v>
      </c>
      <c r="H200" s="32"/>
      <c r="I200" s="33"/>
      <c r="J200" s="33"/>
      <c r="K200" s="32"/>
      <c r="L200" s="36">
        <f>Source!U105</f>
        <v>100.188</v>
      </c>
    </row>
    <row r="201" spans="1:26" ht="28.5" x14ac:dyDescent="0.2">
      <c r="A201" s="47" t="str">
        <f>Source!E107</f>
        <v>19,1</v>
      </c>
      <c r="B201" s="48" t="str">
        <f>Source!F107</f>
        <v>14.4.01.02-0021</v>
      </c>
      <c r="C201" s="48" t="str">
        <f>Source!G107</f>
        <v>Грунтовка акриловая ACRYL-HYDROSOL TIEFGRUND LF, CAPAROL</v>
      </c>
      <c r="D201" s="31" t="str">
        <f>Source!H107</f>
        <v>кг</v>
      </c>
      <c r="E201" s="13">
        <f>Source!I107</f>
        <v>40</v>
      </c>
      <c r="F201" s="32">
        <f>Source!AL107+Source!AM107+Source!AO107</f>
        <v>51.46</v>
      </c>
      <c r="G201" s="46" t="s">
        <v>6</v>
      </c>
      <c r="H201" s="32">
        <f>ROUND(Source!AC107*Source!I107, 2)+ROUND(Source!AD107*Source!I107, 2)+ROUND(Source!AF107*Source!I107, 2)</f>
        <v>2058.4</v>
      </c>
      <c r="I201" s="33"/>
      <c r="J201" s="33">
        <f>IF(Source!BC107&lt;&gt; 0, Source!BC107, 1)</f>
        <v>6.71</v>
      </c>
      <c r="K201" s="32">
        <f>Source!O107</f>
        <v>13811.86</v>
      </c>
      <c r="L201" s="34"/>
      <c r="S201">
        <f>ROUND((Source!FX107/100)*((ROUND(Source!AF107*Source!I107, 2)+ROUND(Source!AE107*Source!I107, 2))), 2)</f>
        <v>0</v>
      </c>
      <c r="T201">
        <f>Source!X107</f>
        <v>0</v>
      </c>
      <c r="U201">
        <f>ROUND((Source!FY107/100)*((ROUND(Source!AF107*Source!I107, 2)+ROUND(Source!AE107*Source!I107, 2))), 2)</f>
        <v>0</v>
      </c>
      <c r="V201">
        <f>Source!Y107</f>
        <v>0</v>
      </c>
      <c r="W201">
        <f>IF(Source!BI107&lt;=1,H201, 0)</f>
        <v>2058.4</v>
      </c>
      <c r="X201">
        <f>IF(Source!BI107=2,H201, 0)</f>
        <v>0</v>
      </c>
      <c r="Y201">
        <f>IF(Source!BI107=3,H201, 0)</f>
        <v>0</v>
      </c>
      <c r="Z201">
        <f>IF(Source!BI107=4,H201, 0)</f>
        <v>0</v>
      </c>
    </row>
    <row r="202" spans="1:26" ht="28.5" x14ac:dyDescent="0.2">
      <c r="A202" s="49" t="str">
        <f>Source!E109</f>
        <v>19,2</v>
      </c>
      <c r="B202" s="50" t="str">
        <f>Source!F109</f>
        <v>14.3.02.01-0015</v>
      </c>
      <c r="C202" s="50" t="str">
        <f>Source!G109</f>
        <v>Краска акриловая Alpina ULTRAWEISS, CAPAROL водно-дисперсионная</v>
      </c>
      <c r="D202" s="37" t="str">
        <f>Source!H109</f>
        <v>т</v>
      </c>
      <c r="E202" s="38">
        <f>Source!I109</f>
        <v>0.06</v>
      </c>
      <c r="F202" s="39">
        <f>Source!AL109+Source!AM109+Source!AO109</f>
        <v>13287.69</v>
      </c>
      <c r="G202" s="40" t="s">
        <v>6</v>
      </c>
      <c r="H202" s="39">
        <f>ROUND(Source!AC109*Source!I109, 2)+ROUND(Source!AD109*Source!I109, 2)+ROUND(Source!AF109*Source!I109, 2)</f>
        <v>797.26</v>
      </c>
      <c r="I202" s="41"/>
      <c r="J202" s="41">
        <f>IF(Source!BC109&lt;&gt; 0, Source!BC109, 1)</f>
        <v>6.71</v>
      </c>
      <c r="K202" s="39">
        <f>Source!O109</f>
        <v>5349.62</v>
      </c>
      <c r="L202" s="42"/>
      <c r="S202">
        <f>ROUND((Source!FX109/100)*((ROUND(Source!AF109*Source!I109, 2)+ROUND(Source!AE109*Source!I109, 2))), 2)</f>
        <v>0</v>
      </c>
      <c r="T202">
        <f>Source!X109</f>
        <v>0</v>
      </c>
      <c r="U202">
        <f>ROUND((Source!FY109/100)*((ROUND(Source!AF109*Source!I109, 2)+ROUND(Source!AE109*Source!I109, 2))), 2)</f>
        <v>0</v>
      </c>
      <c r="V202">
        <f>Source!Y109</f>
        <v>0</v>
      </c>
      <c r="W202">
        <f>IF(Source!BI109&lt;=1,H202, 0)</f>
        <v>797.26</v>
      </c>
      <c r="X202">
        <f>IF(Source!BI109=2,H202, 0)</f>
        <v>0</v>
      </c>
      <c r="Y202">
        <f>IF(Source!BI109=3,H202, 0)</f>
        <v>0</v>
      </c>
      <c r="Z202">
        <f>IF(Source!BI109=4,H202, 0)</f>
        <v>0</v>
      </c>
    </row>
    <row r="203" spans="1:26" ht="15" x14ac:dyDescent="0.25">
      <c r="G203" s="72">
        <f>H194+H195+H197+H198+H199+SUM(H201:H202)</f>
        <v>6286.23</v>
      </c>
      <c r="H203" s="72"/>
      <c r="J203" s="72">
        <f>K194+K195+K197+K198+K199+SUM(K201:K202)</f>
        <v>42224.91</v>
      </c>
      <c r="K203" s="72"/>
      <c r="L203" s="43">
        <f>Source!U105</f>
        <v>100.188</v>
      </c>
      <c r="O203" s="26">
        <f>G203</f>
        <v>6286.23</v>
      </c>
      <c r="P203" s="26">
        <f>J203</f>
        <v>42224.91</v>
      </c>
      <c r="Q203" s="26">
        <f>L203</f>
        <v>100.188</v>
      </c>
      <c r="W203">
        <f>IF(Source!BI105&lt;=1,H194+H195+H197+H198+H199, 0)</f>
        <v>3430.5699999999997</v>
      </c>
      <c r="X203">
        <f>IF(Source!BI105=2,H194+H195+H197+H198+H199, 0)</f>
        <v>0</v>
      </c>
      <c r="Y203">
        <f>IF(Source!BI105=3,H194+H195+H197+H198+H199, 0)</f>
        <v>0</v>
      </c>
      <c r="Z203">
        <f>IF(Source!BI105=4,H194+H195+H197+H198+H199, 0)</f>
        <v>0</v>
      </c>
    </row>
    <row r="204" spans="1:26" ht="42.75" x14ac:dyDescent="0.2">
      <c r="A204" s="47" t="str">
        <f>Source!E111</f>
        <v>20</v>
      </c>
      <c r="B204" s="48" t="str">
        <f>Source!F111</f>
        <v>15-04-007-02</v>
      </c>
      <c r="C204" s="48" t="str">
        <f>Source!G111</f>
        <v>Окраска водно-дисперсионными акриловыми составами улучшенная по штукатурке потолков</v>
      </c>
      <c r="D204" s="31" t="str">
        <f>Source!H111</f>
        <v>100 м2</v>
      </c>
      <c r="E204" s="13">
        <f>Source!I111</f>
        <v>0.4</v>
      </c>
      <c r="F204" s="32">
        <f>Source!AL111+Source!AM111+Source!AO111</f>
        <v>1249.83</v>
      </c>
      <c r="G204" s="33"/>
      <c r="H204" s="32"/>
      <c r="I204" s="33" t="str">
        <f>Source!BO111</f>
        <v/>
      </c>
      <c r="J204" s="33"/>
      <c r="K204" s="32"/>
      <c r="L204" s="34"/>
      <c r="S204">
        <f>ROUND((Source!FX111/100)*((ROUND(Source!AF111*Source!I111, 2)+ROUND(Source!AE111*Source!I111, 2))), 2)</f>
        <v>240.33</v>
      </c>
      <c r="T204">
        <f>Source!X111</f>
        <v>1621.22</v>
      </c>
      <c r="U204">
        <f>ROUND((Source!FY111/100)*((ROUND(Source!AF111*Source!I111, 2)+ROUND(Source!AE111*Source!I111, 2))), 2)</f>
        <v>118.89</v>
      </c>
      <c r="V204">
        <f>Source!Y111</f>
        <v>802.08</v>
      </c>
    </row>
    <row r="205" spans="1:26" x14ac:dyDescent="0.2">
      <c r="C205" s="25" t="str">
        <f>"Объем: "&amp;Source!I111&amp;"=40/"&amp;"100"</f>
        <v>Объем: 0,4=40/100</v>
      </c>
    </row>
    <row r="206" spans="1:26" ht="14.25" x14ac:dyDescent="0.2">
      <c r="A206" s="47"/>
      <c r="B206" s="48"/>
      <c r="C206" s="48" t="s">
        <v>702</v>
      </c>
      <c r="D206" s="31"/>
      <c r="E206" s="13"/>
      <c r="F206" s="32">
        <f>Source!AO111</f>
        <v>550.62</v>
      </c>
      <c r="G206" s="33" t="str">
        <f>Source!DG111</f>
        <v>)*1,15</v>
      </c>
      <c r="H206" s="32">
        <f>ROUND(Source!AF111*Source!I111, 2)</f>
        <v>253.28</v>
      </c>
      <c r="I206" s="33"/>
      <c r="J206" s="33">
        <f>IF(Source!BA111&lt;&gt; 0, Source!BA111, 1)</f>
        <v>6.71</v>
      </c>
      <c r="K206" s="32">
        <f>Source!S111</f>
        <v>1699.54</v>
      </c>
      <c r="L206" s="34"/>
      <c r="R206">
        <f>H206</f>
        <v>253.28</v>
      </c>
    </row>
    <row r="207" spans="1:26" ht="14.25" x14ac:dyDescent="0.2">
      <c r="A207" s="47"/>
      <c r="B207" s="48"/>
      <c r="C207" s="48" t="s">
        <v>298</v>
      </c>
      <c r="D207" s="31"/>
      <c r="E207" s="13"/>
      <c r="F207" s="32">
        <f>Source!AM111</f>
        <v>11.06</v>
      </c>
      <c r="G207" s="33" t="str">
        <f>Source!DE111</f>
        <v>)*1,25</v>
      </c>
      <c r="H207" s="32">
        <f>ROUND(Source!AD111*Source!I111, 2)</f>
        <v>5.53</v>
      </c>
      <c r="I207" s="33"/>
      <c r="J207" s="33">
        <f>IF(Source!BB111&lt;&gt; 0, Source!BB111, 1)</f>
        <v>6.71</v>
      </c>
      <c r="K207" s="32">
        <f>Source!Q111</f>
        <v>37.090000000000003</v>
      </c>
      <c r="L207" s="34"/>
    </row>
    <row r="208" spans="1:26" ht="14.25" x14ac:dyDescent="0.2">
      <c r="A208" s="47"/>
      <c r="B208" s="48"/>
      <c r="C208" s="48" t="s">
        <v>708</v>
      </c>
      <c r="D208" s="31"/>
      <c r="E208" s="13"/>
      <c r="F208" s="32">
        <f>Source!AN111</f>
        <v>2.09</v>
      </c>
      <c r="G208" s="33" t="str">
        <f>Source!DF111</f>
        <v>)*1,25</v>
      </c>
      <c r="H208" s="45">
        <f>ROUND(Source!AE111*Source!I111, 2)</f>
        <v>1.04</v>
      </c>
      <c r="I208" s="33"/>
      <c r="J208" s="33">
        <f>IF(Source!BS111&lt;&gt; 0, Source!BS111, 1)</f>
        <v>6.71</v>
      </c>
      <c r="K208" s="45">
        <f>Source!R111</f>
        <v>7.01</v>
      </c>
      <c r="L208" s="34"/>
      <c r="R208">
        <f>H208</f>
        <v>1.04</v>
      </c>
    </row>
    <row r="209" spans="1:26" ht="14.25" x14ac:dyDescent="0.2">
      <c r="A209" s="47"/>
      <c r="B209" s="48"/>
      <c r="C209" s="48" t="s">
        <v>709</v>
      </c>
      <c r="D209" s="31"/>
      <c r="E209" s="13"/>
      <c r="F209" s="32">
        <f>Source!AL111</f>
        <v>688.15</v>
      </c>
      <c r="G209" s="33" t="str">
        <f>Source!DD111</f>
        <v/>
      </c>
      <c r="H209" s="32">
        <f>ROUND(Source!AC111*Source!I111, 2)</f>
        <v>275.26</v>
      </c>
      <c r="I209" s="33"/>
      <c r="J209" s="33">
        <f>IF(Source!BC111&lt;&gt; 0, Source!BC111, 1)</f>
        <v>6.71</v>
      </c>
      <c r="K209" s="32">
        <f>Source!P111</f>
        <v>1846.99</v>
      </c>
      <c r="L209" s="34"/>
    </row>
    <row r="210" spans="1:26" ht="14.25" x14ac:dyDescent="0.2">
      <c r="A210" s="47"/>
      <c r="B210" s="48"/>
      <c r="C210" s="48" t="s">
        <v>703</v>
      </c>
      <c r="D210" s="31" t="s">
        <v>704</v>
      </c>
      <c r="E210" s="13">
        <f>Source!BZ111</f>
        <v>105</v>
      </c>
      <c r="F210" s="75" t="str">
        <f>CONCATENATE(" )", Source!DL111, Source!FT111, "=", Source!FX111)</f>
        <v xml:space="preserve"> )*0,9=94,5</v>
      </c>
      <c r="G210" s="76"/>
      <c r="H210" s="32">
        <f>SUM(S204:S214)</f>
        <v>240.33</v>
      </c>
      <c r="I210" s="35"/>
      <c r="J210" s="29">
        <f>Source!AT111</f>
        <v>95</v>
      </c>
      <c r="K210" s="32">
        <f>SUM(T204:T214)</f>
        <v>1621.22</v>
      </c>
      <c r="L210" s="34"/>
    </row>
    <row r="211" spans="1:26" ht="14.25" x14ac:dyDescent="0.2">
      <c r="A211" s="47"/>
      <c r="B211" s="48"/>
      <c r="C211" s="48" t="s">
        <v>705</v>
      </c>
      <c r="D211" s="31" t="s">
        <v>704</v>
      </c>
      <c r="E211" s="13">
        <f>Source!CA111</f>
        <v>55</v>
      </c>
      <c r="F211" s="75" t="str">
        <f>CONCATENATE(" )", Source!DM111, Source!FU111, "=", Source!FY111)</f>
        <v xml:space="preserve"> )*0,85=46,75</v>
      </c>
      <c r="G211" s="76"/>
      <c r="H211" s="32">
        <f>SUM(U204:U214)</f>
        <v>118.89</v>
      </c>
      <c r="I211" s="35"/>
      <c r="J211" s="29">
        <f>Source!AU111</f>
        <v>47</v>
      </c>
      <c r="K211" s="32">
        <f>SUM(V204:V214)</f>
        <v>802.08</v>
      </c>
      <c r="L211" s="34"/>
    </row>
    <row r="212" spans="1:26" ht="14.25" x14ac:dyDescent="0.2">
      <c r="A212" s="47"/>
      <c r="B212" s="48"/>
      <c r="C212" s="48" t="s">
        <v>706</v>
      </c>
      <c r="D212" s="31" t="s">
        <v>707</v>
      </c>
      <c r="E212" s="13">
        <f>Source!AQ111</f>
        <v>63</v>
      </c>
      <c r="F212" s="32"/>
      <c r="G212" s="33" t="str">
        <f>Source!DI111</f>
        <v>)*1,15</v>
      </c>
      <c r="H212" s="32"/>
      <c r="I212" s="33"/>
      <c r="J212" s="33"/>
      <c r="K212" s="32"/>
      <c r="L212" s="36">
        <f>Source!U111</f>
        <v>28.979999999999997</v>
      </c>
    </row>
    <row r="213" spans="1:26" ht="28.5" x14ac:dyDescent="0.2">
      <c r="A213" s="47" t="str">
        <f>Source!E113</f>
        <v>20,1</v>
      </c>
      <c r="B213" s="48" t="str">
        <f>Source!F113</f>
        <v>14.4.01.02-0021</v>
      </c>
      <c r="C213" s="48" t="str">
        <f>Source!G113</f>
        <v>Грунтовка акриловая ACRYL-HYDROSOL TIEFGRUND LF, CAPAROL</v>
      </c>
      <c r="D213" s="31" t="str">
        <f>Source!H113</f>
        <v>кг</v>
      </c>
      <c r="E213" s="13">
        <f>Source!I113</f>
        <v>8.8000000000000007</v>
      </c>
      <c r="F213" s="32">
        <f>Source!AL113+Source!AM113+Source!AO113</f>
        <v>51.46</v>
      </c>
      <c r="G213" s="46" t="s">
        <v>6</v>
      </c>
      <c r="H213" s="32">
        <f>ROUND(Source!AC113*Source!I113, 2)+ROUND(Source!AD113*Source!I113, 2)+ROUND(Source!AF113*Source!I113, 2)</f>
        <v>452.85</v>
      </c>
      <c r="I213" s="33"/>
      <c r="J213" s="33">
        <f>IF(Source!BC113&lt;&gt; 0, Source!BC113, 1)</f>
        <v>6.71</v>
      </c>
      <c r="K213" s="32">
        <f>Source!O113</f>
        <v>3038.61</v>
      </c>
      <c r="L213" s="34"/>
      <c r="S213">
        <f>ROUND((Source!FX113/100)*((ROUND(Source!AF113*Source!I113, 2)+ROUND(Source!AE113*Source!I113, 2))), 2)</f>
        <v>0</v>
      </c>
      <c r="T213">
        <f>Source!X113</f>
        <v>0</v>
      </c>
      <c r="U213">
        <f>ROUND((Source!FY113/100)*((ROUND(Source!AF113*Source!I113, 2)+ROUND(Source!AE113*Source!I113, 2))), 2)</f>
        <v>0</v>
      </c>
      <c r="V213">
        <f>Source!Y113</f>
        <v>0</v>
      </c>
      <c r="W213">
        <f>IF(Source!BI113&lt;=1,H213, 0)</f>
        <v>452.85</v>
      </c>
      <c r="X213">
        <f>IF(Source!BI113=2,H213, 0)</f>
        <v>0</v>
      </c>
      <c r="Y213">
        <f>IF(Source!BI113=3,H213, 0)</f>
        <v>0</v>
      </c>
      <c r="Z213">
        <f>IF(Source!BI113=4,H213, 0)</f>
        <v>0</v>
      </c>
    </row>
    <row r="214" spans="1:26" ht="28.5" x14ac:dyDescent="0.2">
      <c r="A214" s="49" t="str">
        <f>Source!E115</f>
        <v>20,2</v>
      </c>
      <c r="B214" s="50" t="str">
        <f>Source!F115</f>
        <v>14.3.02.01-0015</v>
      </c>
      <c r="C214" s="50" t="str">
        <f>Source!G115</f>
        <v>Краска акриловая Alpina ULTRAWEISS, CAPAROL водно-дисперсионная</v>
      </c>
      <c r="D214" s="37" t="str">
        <f>Source!H115</f>
        <v>т</v>
      </c>
      <c r="E214" s="38">
        <f>Source!I115</f>
        <v>1.3199999999999998E-2</v>
      </c>
      <c r="F214" s="39">
        <f>Source!AL115+Source!AM115+Source!AO115</f>
        <v>13287.69</v>
      </c>
      <c r="G214" s="40" t="s">
        <v>6</v>
      </c>
      <c r="H214" s="39">
        <f>ROUND(Source!AC115*Source!I115, 2)+ROUND(Source!AD115*Source!I115, 2)+ROUND(Source!AF115*Source!I115, 2)</f>
        <v>175.4</v>
      </c>
      <c r="I214" s="41"/>
      <c r="J214" s="41">
        <f>IF(Source!BC115&lt;&gt; 0, Source!BC115, 1)</f>
        <v>6.71</v>
      </c>
      <c r="K214" s="39">
        <f>Source!O115</f>
        <v>1176.92</v>
      </c>
      <c r="L214" s="42"/>
      <c r="S214">
        <f>ROUND((Source!FX115/100)*((ROUND(Source!AF115*Source!I115, 2)+ROUND(Source!AE115*Source!I115, 2))), 2)</f>
        <v>0</v>
      </c>
      <c r="T214">
        <f>Source!X115</f>
        <v>0</v>
      </c>
      <c r="U214">
        <f>ROUND((Source!FY115/100)*((ROUND(Source!AF115*Source!I115, 2)+ROUND(Source!AE115*Source!I115, 2))), 2)</f>
        <v>0</v>
      </c>
      <c r="V214">
        <f>Source!Y115</f>
        <v>0</v>
      </c>
      <c r="W214">
        <f>IF(Source!BI115&lt;=1,H214, 0)</f>
        <v>175.4</v>
      </c>
      <c r="X214">
        <f>IF(Source!BI115=2,H214, 0)</f>
        <v>0</v>
      </c>
      <c r="Y214">
        <f>IF(Source!BI115=3,H214, 0)</f>
        <v>0</v>
      </c>
      <c r="Z214">
        <f>IF(Source!BI115=4,H214, 0)</f>
        <v>0</v>
      </c>
    </row>
    <row r="215" spans="1:26" ht="15" x14ac:dyDescent="0.25">
      <c r="G215" s="72">
        <f>H206+H207+H209+H210+H211+SUM(H213:H214)</f>
        <v>1521.54</v>
      </c>
      <c r="H215" s="72"/>
      <c r="J215" s="72">
        <f>K206+K207+K209+K210+K211+SUM(K213:K214)</f>
        <v>10222.450000000001</v>
      </c>
      <c r="K215" s="72"/>
      <c r="L215" s="43">
        <f>Source!U111</f>
        <v>28.979999999999997</v>
      </c>
      <c r="O215" s="26">
        <f>G215</f>
        <v>1521.54</v>
      </c>
      <c r="P215" s="26">
        <f>J215</f>
        <v>10222.450000000001</v>
      </c>
      <c r="Q215" s="26">
        <f>L215</f>
        <v>28.979999999999997</v>
      </c>
      <c r="W215">
        <f>IF(Source!BI111&lt;=1,H206+H207+H209+H210+H211, 0)</f>
        <v>893.29</v>
      </c>
      <c r="X215">
        <f>IF(Source!BI111=2,H206+H207+H209+H210+H211, 0)</f>
        <v>0</v>
      </c>
      <c r="Y215">
        <f>IF(Source!BI111=3,H206+H207+H209+H210+H211, 0)</f>
        <v>0</v>
      </c>
      <c r="Z215">
        <f>IF(Source!BI111=4,H206+H207+H209+H210+H211, 0)</f>
        <v>0</v>
      </c>
    </row>
    <row r="216" spans="1:26" ht="28.5" x14ac:dyDescent="0.2">
      <c r="A216" s="47" t="str">
        <f>Source!E117</f>
        <v>21</v>
      </c>
      <c r="B216" s="48" t="str">
        <f>Source!F117</f>
        <v>11-01-011-01</v>
      </c>
      <c r="C216" s="48" t="str">
        <f>Source!G117</f>
        <v>Устройство стяжек цементных толщиной 20 мм</v>
      </c>
      <c r="D216" s="31" t="str">
        <f>Source!H117</f>
        <v>100 м2</v>
      </c>
      <c r="E216" s="13">
        <f>Source!I117</f>
        <v>0.4</v>
      </c>
      <c r="F216" s="32">
        <f>Source!AL117+Source!AM117+Source!AO117</f>
        <v>366.49</v>
      </c>
      <c r="G216" s="33"/>
      <c r="H216" s="32"/>
      <c r="I216" s="33" t="str">
        <f>Source!BO117</f>
        <v/>
      </c>
      <c r="J216" s="33"/>
      <c r="K216" s="32"/>
      <c r="L216" s="34"/>
      <c r="S216">
        <f>ROUND((Source!FX117/100)*((ROUND(Source!AF117*Source!I117, 2)+ROUND(Source!AE117*Source!I117, 2))), 2)</f>
        <v>169.25</v>
      </c>
      <c r="T216">
        <f>Source!X117</f>
        <v>1138.69</v>
      </c>
      <c r="U216">
        <f>ROUND((Source!FY117/100)*((ROUND(Source!AF117*Source!I117, 2)+ROUND(Source!AE117*Source!I117, 2))), 2)</f>
        <v>97.47</v>
      </c>
      <c r="V216">
        <f>Source!Y117</f>
        <v>656.54</v>
      </c>
    </row>
    <row r="217" spans="1:26" x14ac:dyDescent="0.2">
      <c r="C217" s="25" t="str">
        <f>"Объем: "&amp;Source!I117&amp;"=40/"&amp;"100"</f>
        <v>Объем: 0,4=40/100</v>
      </c>
    </row>
    <row r="218" spans="1:26" ht="14.25" x14ac:dyDescent="0.2">
      <c r="A218" s="47"/>
      <c r="B218" s="48"/>
      <c r="C218" s="48" t="s">
        <v>702</v>
      </c>
      <c r="D218" s="31"/>
      <c r="E218" s="13"/>
      <c r="F218" s="32">
        <f>Source!AO117</f>
        <v>313.70999999999998</v>
      </c>
      <c r="G218" s="33" t="str">
        <f>Source!DG117</f>
        <v>)*1,15</v>
      </c>
      <c r="H218" s="32">
        <f>ROUND(Source!AF117*Source!I117, 2)</f>
        <v>144.31</v>
      </c>
      <c r="I218" s="33"/>
      <c r="J218" s="33">
        <f>IF(Source!BA117&lt;&gt; 0, Source!BA117, 1)</f>
        <v>6.71</v>
      </c>
      <c r="K218" s="32">
        <f>Source!S117</f>
        <v>968.31</v>
      </c>
      <c r="L218" s="34"/>
      <c r="R218">
        <f>H218</f>
        <v>144.31</v>
      </c>
    </row>
    <row r="219" spans="1:26" ht="14.25" x14ac:dyDescent="0.2">
      <c r="A219" s="47"/>
      <c r="B219" s="48"/>
      <c r="C219" s="48" t="s">
        <v>298</v>
      </c>
      <c r="D219" s="31"/>
      <c r="E219" s="13"/>
      <c r="F219" s="32">
        <f>Source!AM117</f>
        <v>44.24</v>
      </c>
      <c r="G219" s="33" t="str">
        <f>Source!DE117</f>
        <v>)*1,25</v>
      </c>
      <c r="H219" s="32">
        <f>ROUND(Source!AD117*Source!I117, 2)</f>
        <v>22.12</v>
      </c>
      <c r="I219" s="33"/>
      <c r="J219" s="33">
        <f>IF(Source!BB117&lt;&gt; 0, Source!BB117, 1)</f>
        <v>6.71</v>
      </c>
      <c r="K219" s="32">
        <f>Source!Q117</f>
        <v>148.43</v>
      </c>
      <c r="L219" s="34"/>
    </row>
    <row r="220" spans="1:26" ht="14.25" x14ac:dyDescent="0.2">
      <c r="A220" s="47"/>
      <c r="B220" s="48"/>
      <c r="C220" s="48" t="s">
        <v>708</v>
      </c>
      <c r="D220" s="31"/>
      <c r="E220" s="13"/>
      <c r="F220" s="32">
        <f>Source!AN117</f>
        <v>17.149999999999999</v>
      </c>
      <c r="G220" s="33" t="str">
        <f>Source!DF117</f>
        <v>)*1,25</v>
      </c>
      <c r="H220" s="45">
        <f>ROUND(Source!AE117*Source!I117, 2)</f>
        <v>8.58</v>
      </c>
      <c r="I220" s="33"/>
      <c r="J220" s="33">
        <f>IF(Source!BS117&lt;&gt; 0, Source!BS117, 1)</f>
        <v>6.71</v>
      </c>
      <c r="K220" s="45">
        <f>Source!R117</f>
        <v>57.54</v>
      </c>
      <c r="L220" s="34"/>
      <c r="R220">
        <f>H220</f>
        <v>8.58</v>
      </c>
    </row>
    <row r="221" spans="1:26" ht="14.25" x14ac:dyDescent="0.2">
      <c r="A221" s="47"/>
      <c r="B221" s="48"/>
      <c r="C221" s="48" t="s">
        <v>709</v>
      </c>
      <c r="D221" s="31"/>
      <c r="E221" s="13"/>
      <c r="F221" s="32">
        <f>Source!AL117</f>
        <v>8.5399999999999991</v>
      </c>
      <c r="G221" s="33" t="str">
        <f>Source!DD117</f>
        <v/>
      </c>
      <c r="H221" s="32">
        <f>ROUND(Source!AC117*Source!I117, 2)</f>
        <v>3.42</v>
      </c>
      <c r="I221" s="33"/>
      <c r="J221" s="33">
        <f>IF(Source!BC117&lt;&gt; 0, Source!BC117, 1)</f>
        <v>6.71</v>
      </c>
      <c r="K221" s="32">
        <f>Source!P117</f>
        <v>22.92</v>
      </c>
      <c r="L221" s="34"/>
    </row>
    <row r="222" spans="1:26" ht="14.25" x14ac:dyDescent="0.2">
      <c r="A222" s="47"/>
      <c r="B222" s="48"/>
      <c r="C222" s="48" t="s">
        <v>703</v>
      </c>
      <c r="D222" s="31" t="s">
        <v>704</v>
      </c>
      <c r="E222" s="13">
        <f>Source!BZ117</f>
        <v>123</v>
      </c>
      <c r="F222" s="75" t="str">
        <f>CONCATENATE(" )", Source!DL117, Source!FT117, "=", Source!FX117)</f>
        <v xml:space="preserve"> )*0,9=110,7</v>
      </c>
      <c r="G222" s="76"/>
      <c r="H222" s="32">
        <f>SUM(S216:S225)</f>
        <v>169.25</v>
      </c>
      <c r="I222" s="35"/>
      <c r="J222" s="29">
        <f>Source!AT117</f>
        <v>111</v>
      </c>
      <c r="K222" s="32">
        <f>SUM(T216:T225)</f>
        <v>1138.69</v>
      </c>
      <c r="L222" s="34"/>
    </row>
    <row r="223" spans="1:26" ht="14.25" x14ac:dyDescent="0.2">
      <c r="A223" s="47"/>
      <c r="B223" s="48"/>
      <c r="C223" s="48" t="s">
        <v>705</v>
      </c>
      <c r="D223" s="31" t="s">
        <v>704</v>
      </c>
      <c r="E223" s="13">
        <f>Source!CA117</f>
        <v>75</v>
      </c>
      <c r="F223" s="75" t="str">
        <f>CONCATENATE(" )", Source!DM117, Source!FU117, "=", Source!FY117)</f>
        <v xml:space="preserve"> )*0,85=63,75</v>
      </c>
      <c r="G223" s="76"/>
      <c r="H223" s="32">
        <f>SUM(U216:U225)</f>
        <v>97.47</v>
      </c>
      <c r="I223" s="35"/>
      <c r="J223" s="29">
        <f>Source!AU117</f>
        <v>64</v>
      </c>
      <c r="K223" s="32">
        <f>SUM(V216:V225)</f>
        <v>656.54</v>
      </c>
      <c r="L223" s="34"/>
    </row>
    <row r="224" spans="1:26" ht="14.25" x14ac:dyDescent="0.2">
      <c r="A224" s="47"/>
      <c r="B224" s="48"/>
      <c r="C224" s="48" t="s">
        <v>706</v>
      </c>
      <c r="D224" s="31" t="s">
        <v>707</v>
      </c>
      <c r="E224" s="13">
        <f>Source!AQ117</f>
        <v>39.51</v>
      </c>
      <c r="F224" s="32"/>
      <c r="G224" s="33" t="str">
        <f>Source!DI117</f>
        <v>)*1,15</v>
      </c>
      <c r="H224" s="32"/>
      <c r="I224" s="33"/>
      <c r="J224" s="33"/>
      <c r="K224" s="32"/>
      <c r="L224" s="36">
        <f>Source!U117</f>
        <v>18.174599999999998</v>
      </c>
    </row>
    <row r="225" spans="1:26" ht="28.5" x14ac:dyDescent="0.2">
      <c r="A225" s="49" t="str">
        <f>Source!E119</f>
        <v>21,1</v>
      </c>
      <c r="B225" s="50" t="str">
        <f>Source!F119</f>
        <v>04.3.01.09-0015</v>
      </c>
      <c r="C225" s="50" t="str">
        <f>Source!G119</f>
        <v>Раствор готовый кладочный цементный марки 150</v>
      </c>
      <c r="D225" s="37" t="str">
        <f>Source!H119</f>
        <v>м3</v>
      </c>
      <c r="E225" s="38">
        <f>Source!I119</f>
        <v>0.81599999999999984</v>
      </c>
      <c r="F225" s="39">
        <f>Source!AL119+Source!AM119+Source!AO119</f>
        <v>548.29999999999995</v>
      </c>
      <c r="G225" s="40" t="s">
        <v>6</v>
      </c>
      <c r="H225" s="39">
        <f>ROUND(Source!AC119*Source!I119, 2)+ROUND(Source!AD119*Source!I119, 2)+ROUND(Source!AF119*Source!I119, 2)</f>
        <v>447.41</v>
      </c>
      <c r="I225" s="41"/>
      <c r="J225" s="41">
        <f>IF(Source!BC119&lt;&gt; 0, Source!BC119, 1)</f>
        <v>6.71</v>
      </c>
      <c r="K225" s="39">
        <f>Source!O119</f>
        <v>3002.14</v>
      </c>
      <c r="L225" s="42"/>
      <c r="S225">
        <f>ROUND((Source!FX119/100)*((ROUND(Source!AF119*Source!I119, 2)+ROUND(Source!AE119*Source!I119, 2))), 2)</f>
        <v>0</v>
      </c>
      <c r="T225">
        <f>Source!X119</f>
        <v>0</v>
      </c>
      <c r="U225">
        <f>ROUND((Source!FY119/100)*((ROUND(Source!AF119*Source!I119, 2)+ROUND(Source!AE119*Source!I119, 2))), 2)</f>
        <v>0</v>
      </c>
      <c r="V225">
        <f>Source!Y119</f>
        <v>0</v>
      </c>
      <c r="W225">
        <f>IF(Source!BI119&lt;=1,H225, 0)</f>
        <v>447.41</v>
      </c>
      <c r="X225">
        <f>IF(Source!BI119=2,H225, 0)</f>
        <v>0</v>
      </c>
      <c r="Y225">
        <f>IF(Source!BI119=3,H225, 0)</f>
        <v>0</v>
      </c>
      <c r="Z225">
        <f>IF(Source!BI119=4,H225, 0)</f>
        <v>0</v>
      </c>
    </row>
    <row r="226" spans="1:26" ht="15" x14ac:dyDescent="0.25">
      <c r="G226" s="72">
        <f>H218+H219+H221+H222+H223+SUM(H225:H225)</f>
        <v>883.98</v>
      </c>
      <c r="H226" s="72"/>
      <c r="J226" s="72">
        <f>K218+K219+K221+K222+K223+SUM(K225:K225)</f>
        <v>5937.0300000000007</v>
      </c>
      <c r="K226" s="72"/>
      <c r="L226" s="43">
        <f>Source!U117</f>
        <v>18.174599999999998</v>
      </c>
      <c r="O226" s="26">
        <f>G226</f>
        <v>883.98</v>
      </c>
      <c r="P226" s="26">
        <f>J226</f>
        <v>5937.0300000000007</v>
      </c>
      <c r="Q226" s="26">
        <f>L226</f>
        <v>18.174599999999998</v>
      </c>
      <c r="W226">
        <f>IF(Source!BI117&lt;=1,H218+H219+H221+H222+H223, 0)</f>
        <v>436.57000000000005</v>
      </c>
      <c r="X226">
        <f>IF(Source!BI117=2,H218+H219+H221+H222+H223, 0)</f>
        <v>0</v>
      </c>
      <c r="Y226">
        <f>IF(Source!BI117=3,H218+H219+H221+H222+H223, 0)</f>
        <v>0</v>
      </c>
      <c r="Z226">
        <f>IF(Source!BI117=4,H218+H219+H221+H222+H223, 0)</f>
        <v>0</v>
      </c>
    </row>
    <row r="227" spans="1:26" ht="57" x14ac:dyDescent="0.2">
      <c r="A227" s="47" t="str">
        <f>Source!E121</f>
        <v>22</v>
      </c>
      <c r="B227" s="48" t="str">
        <f>Source!F121</f>
        <v>11-01-045-01</v>
      </c>
      <c r="C227" s="48" t="str">
        <f>Source!G121</f>
        <v>Устройство покрытий наливных составом на эпоксидной смоле толщиной 3 мм и грунтовкой толщиной 0,5 мм</v>
      </c>
      <c r="D227" s="31" t="str">
        <f>Source!H121</f>
        <v>100 м2</v>
      </c>
      <c r="E227" s="13">
        <f>Source!I121</f>
        <v>0.4</v>
      </c>
      <c r="F227" s="32">
        <f>Source!AL121+Source!AM121+Source!AO121</f>
        <v>21416.48</v>
      </c>
      <c r="G227" s="33"/>
      <c r="H227" s="32"/>
      <c r="I227" s="33" t="str">
        <f>Source!BO121</f>
        <v/>
      </c>
      <c r="J227" s="33"/>
      <c r="K227" s="32"/>
      <c r="L227" s="34"/>
      <c r="S227">
        <f>ROUND((Source!FX121/100)*((ROUND(Source!AF121*Source!I121, 2)+ROUND(Source!AE121*Source!I121, 2))), 2)</f>
        <v>476.07</v>
      </c>
      <c r="T227">
        <f>Source!X121</f>
        <v>3203.07</v>
      </c>
      <c r="U227">
        <f>ROUND((Source!FY121/100)*((ROUND(Source!AF121*Source!I121, 2)+ROUND(Source!AE121*Source!I121, 2))), 2)</f>
        <v>274.16000000000003</v>
      </c>
      <c r="V227">
        <f>Source!Y121</f>
        <v>1846.82</v>
      </c>
    </row>
    <row r="228" spans="1:26" x14ac:dyDescent="0.2">
      <c r="C228" s="25" t="str">
        <f>"Объем: "&amp;Source!I121&amp;"=40/"&amp;"100"</f>
        <v>Объем: 0,4=40/100</v>
      </c>
    </row>
    <row r="229" spans="1:26" ht="14.25" x14ac:dyDescent="0.2">
      <c r="A229" s="47"/>
      <c r="B229" s="48"/>
      <c r="C229" s="48" t="s">
        <v>702</v>
      </c>
      <c r="D229" s="31"/>
      <c r="E229" s="13"/>
      <c r="F229" s="32">
        <f>Source!AO121</f>
        <v>931.67</v>
      </c>
      <c r="G229" s="33" t="str">
        <f>Source!DG121</f>
        <v>)*1,15</v>
      </c>
      <c r="H229" s="32">
        <f>ROUND(Source!AF121*Source!I121, 2)</f>
        <v>428.57</v>
      </c>
      <c r="I229" s="33"/>
      <c r="J229" s="33">
        <f>IF(Source!BA121&lt;&gt; 0, Source!BA121, 1)</f>
        <v>6.71</v>
      </c>
      <c r="K229" s="32">
        <f>Source!S121</f>
        <v>2875.69</v>
      </c>
      <c r="L229" s="34"/>
      <c r="R229">
        <f>H229</f>
        <v>428.57</v>
      </c>
    </row>
    <row r="230" spans="1:26" ht="14.25" x14ac:dyDescent="0.2">
      <c r="A230" s="47"/>
      <c r="B230" s="48"/>
      <c r="C230" s="48" t="s">
        <v>298</v>
      </c>
      <c r="D230" s="31"/>
      <c r="E230" s="13"/>
      <c r="F230" s="32">
        <f>Source!AM121</f>
        <v>57.33</v>
      </c>
      <c r="G230" s="33" t="str">
        <f>Source!DE121</f>
        <v>)*1,25</v>
      </c>
      <c r="H230" s="32">
        <f>ROUND(Source!AD121*Source!I121, 2)</f>
        <v>28.66</v>
      </c>
      <c r="I230" s="33"/>
      <c r="J230" s="33">
        <f>IF(Source!BB121&lt;&gt; 0, Source!BB121, 1)</f>
        <v>6.71</v>
      </c>
      <c r="K230" s="32">
        <f>Source!Q121</f>
        <v>192.34</v>
      </c>
      <c r="L230" s="34"/>
    </row>
    <row r="231" spans="1:26" ht="14.25" x14ac:dyDescent="0.2">
      <c r="A231" s="47"/>
      <c r="B231" s="48"/>
      <c r="C231" s="48" t="s">
        <v>708</v>
      </c>
      <c r="D231" s="31"/>
      <c r="E231" s="13"/>
      <c r="F231" s="32">
        <f>Source!AN121</f>
        <v>2.97</v>
      </c>
      <c r="G231" s="33" t="str">
        <f>Source!DF121</f>
        <v>)*1,25</v>
      </c>
      <c r="H231" s="45">
        <f>ROUND(Source!AE121*Source!I121, 2)</f>
        <v>1.48</v>
      </c>
      <c r="I231" s="33"/>
      <c r="J231" s="33">
        <f>IF(Source!BS121&lt;&gt; 0, Source!BS121, 1)</f>
        <v>6.71</v>
      </c>
      <c r="K231" s="45">
        <f>Source!R121</f>
        <v>9.9600000000000009</v>
      </c>
      <c r="L231" s="34"/>
      <c r="R231">
        <f>H231</f>
        <v>1.48</v>
      </c>
    </row>
    <row r="232" spans="1:26" ht="14.25" x14ac:dyDescent="0.2">
      <c r="A232" s="47"/>
      <c r="B232" s="48"/>
      <c r="C232" s="48" t="s">
        <v>709</v>
      </c>
      <c r="D232" s="31"/>
      <c r="E232" s="13"/>
      <c r="F232" s="32">
        <f>Source!AL121</f>
        <v>20427.48</v>
      </c>
      <c r="G232" s="33" t="str">
        <f>Source!DD121</f>
        <v/>
      </c>
      <c r="H232" s="32">
        <f>ROUND(Source!AC121*Source!I121, 2)</f>
        <v>8170.99</v>
      </c>
      <c r="I232" s="33"/>
      <c r="J232" s="33">
        <f>IF(Source!BC121&lt;&gt; 0, Source!BC121, 1)</f>
        <v>6.71</v>
      </c>
      <c r="K232" s="32">
        <f>Source!P121</f>
        <v>54827.360000000001</v>
      </c>
      <c r="L232" s="34"/>
    </row>
    <row r="233" spans="1:26" ht="14.25" x14ac:dyDescent="0.2">
      <c r="A233" s="47"/>
      <c r="B233" s="48"/>
      <c r="C233" s="48" t="s">
        <v>703</v>
      </c>
      <c r="D233" s="31" t="s">
        <v>704</v>
      </c>
      <c r="E233" s="13">
        <f>Source!BZ121</f>
        <v>123</v>
      </c>
      <c r="F233" s="75" t="str">
        <f>CONCATENATE(" )", Source!DL121, Source!FT121, "=", Source!FX121)</f>
        <v xml:space="preserve"> )*0,9=110,7</v>
      </c>
      <c r="G233" s="76"/>
      <c r="H233" s="32">
        <f>SUM(S227:S235)</f>
        <v>476.07</v>
      </c>
      <c r="I233" s="35"/>
      <c r="J233" s="29">
        <f>Source!AT121</f>
        <v>111</v>
      </c>
      <c r="K233" s="32">
        <f>SUM(T227:T235)</f>
        <v>3203.07</v>
      </c>
      <c r="L233" s="34"/>
    </row>
    <row r="234" spans="1:26" ht="14.25" x14ac:dyDescent="0.2">
      <c r="A234" s="47"/>
      <c r="B234" s="48"/>
      <c r="C234" s="48" t="s">
        <v>705</v>
      </c>
      <c r="D234" s="31" t="s">
        <v>704</v>
      </c>
      <c r="E234" s="13">
        <f>Source!CA121</f>
        <v>75</v>
      </c>
      <c r="F234" s="75" t="str">
        <f>CONCATENATE(" )", Source!DM121, Source!FU121, "=", Source!FY121)</f>
        <v xml:space="preserve"> )*0,85=63,75</v>
      </c>
      <c r="G234" s="76"/>
      <c r="H234" s="32">
        <f>SUM(U227:U235)</f>
        <v>274.16000000000003</v>
      </c>
      <c r="I234" s="35"/>
      <c r="J234" s="29">
        <f>Source!AU121</f>
        <v>64</v>
      </c>
      <c r="K234" s="32">
        <f>SUM(V227:V235)</f>
        <v>1846.82</v>
      </c>
      <c r="L234" s="34"/>
    </row>
    <row r="235" spans="1:26" ht="14.25" x14ac:dyDescent="0.2">
      <c r="A235" s="49"/>
      <c r="B235" s="50"/>
      <c r="C235" s="50" t="s">
        <v>706</v>
      </c>
      <c r="D235" s="37" t="s">
        <v>707</v>
      </c>
      <c r="E235" s="38">
        <f>Source!AQ121</f>
        <v>80.040000000000006</v>
      </c>
      <c r="F235" s="39"/>
      <c r="G235" s="41" t="str">
        <f>Source!DI121</f>
        <v>)*1,15</v>
      </c>
      <c r="H235" s="39"/>
      <c r="I235" s="41"/>
      <c r="J235" s="41"/>
      <c r="K235" s="39"/>
      <c r="L235" s="44">
        <f>Source!U121</f>
        <v>36.818400000000004</v>
      </c>
    </row>
    <row r="236" spans="1:26" ht="15" x14ac:dyDescent="0.25">
      <c r="G236" s="72">
        <f>H229+H230+H232+H233+H234</f>
        <v>9378.4499999999989</v>
      </c>
      <c r="H236" s="72"/>
      <c r="J236" s="72">
        <f>K229+K230+K232+K233+K234</f>
        <v>62945.279999999999</v>
      </c>
      <c r="K236" s="72"/>
      <c r="L236" s="43">
        <f>Source!U121</f>
        <v>36.818400000000004</v>
      </c>
      <c r="O236" s="26">
        <f>G236</f>
        <v>9378.4499999999989</v>
      </c>
      <c r="P236" s="26">
        <f>J236</f>
        <v>62945.279999999999</v>
      </c>
      <c r="Q236" s="26">
        <f>L236</f>
        <v>36.818400000000004</v>
      </c>
      <c r="W236">
        <f>IF(Source!BI121&lt;=1,H229+H230+H232+H233+H234, 0)</f>
        <v>9378.4499999999989</v>
      </c>
      <c r="X236">
        <f>IF(Source!BI121=2,H229+H230+H232+H233+H234, 0)</f>
        <v>0</v>
      </c>
      <c r="Y236">
        <f>IF(Source!BI121=3,H229+H230+H232+H233+H234, 0)</f>
        <v>0</v>
      </c>
      <c r="Z236">
        <f>IF(Source!BI121=4,H229+H230+H232+H233+H234, 0)</f>
        <v>0</v>
      </c>
    </row>
    <row r="237" spans="1:26" ht="28.5" x14ac:dyDescent="0.2">
      <c r="A237" s="47" t="str">
        <f>Source!E123</f>
        <v>23</v>
      </c>
      <c r="B237" s="48" t="str">
        <f>Source!F123</f>
        <v>м10-06-068-17</v>
      </c>
      <c r="C237" s="48" t="str">
        <f>Source!G123</f>
        <v>Сдача объекта, контрольные и приемо-сдаточные испытания</v>
      </c>
      <c r="D237" s="31" t="str">
        <f>Source!H123</f>
        <v>ШТ</v>
      </c>
      <c r="E237" s="13">
        <f>Source!I123</f>
        <v>1</v>
      </c>
      <c r="F237" s="32">
        <f>Source!AL123+Source!AM123+Source!AO123</f>
        <v>9681.09</v>
      </c>
      <c r="G237" s="33"/>
      <c r="H237" s="32"/>
      <c r="I237" s="33" t="str">
        <f>Source!BO123</f>
        <v/>
      </c>
      <c r="J237" s="33"/>
      <c r="K237" s="32"/>
      <c r="L237" s="34"/>
      <c r="S237">
        <f>ROUND((Source!FX123/100)*((ROUND(Source!AF123*Source!I123, 2)+ROUND(Source!AE123*Source!I123, 2))), 2)</f>
        <v>3864.9</v>
      </c>
      <c r="T237">
        <f>Source!X123</f>
        <v>25933.46</v>
      </c>
      <c r="U237">
        <f>ROUND((Source!FY123/100)*((ROUND(Source!AF123*Source!I123, 2)+ROUND(Source!AE123*Source!I123, 2))), 2)</f>
        <v>2898.67</v>
      </c>
      <c r="V237">
        <f>Source!Y123</f>
        <v>19450.09</v>
      </c>
    </row>
    <row r="238" spans="1:26" ht="14.25" x14ac:dyDescent="0.2">
      <c r="A238" s="47"/>
      <c r="B238" s="48"/>
      <c r="C238" s="48" t="s">
        <v>702</v>
      </c>
      <c r="D238" s="31"/>
      <c r="E238" s="13"/>
      <c r="F238" s="32">
        <f>Source!AO123</f>
        <v>4274.32</v>
      </c>
      <c r="G238" s="33" t="str">
        <f>Source!DG123</f>
        <v/>
      </c>
      <c r="H238" s="32">
        <f>ROUND(Source!AF123*Source!I123, 2)</f>
        <v>4274.32</v>
      </c>
      <c r="I238" s="33"/>
      <c r="J238" s="33">
        <f>IF(Source!BA123&lt;&gt; 0, Source!BA123, 1)</f>
        <v>6.71</v>
      </c>
      <c r="K238" s="32">
        <f>Source!S123</f>
        <v>28680.69</v>
      </c>
      <c r="L238" s="34"/>
      <c r="R238">
        <f>H238</f>
        <v>4274.32</v>
      </c>
    </row>
    <row r="239" spans="1:26" ht="14.25" x14ac:dyDescent="0.2">
      <c r="A239" s="47"/>
      <c r="B239" s="48"/>
      <c r="C239" s="48" t="s">
        <v>298</v>
      </c>
      <c r="D239" s="31"/>
      <c r="E239" s="13"/>
      <c r="F239" s="32">
        <f>Source!AM123</f>
        <v>5321.28</v>
      </c>
      <c r="G239" s="33" t="str">
        <f>Source!DE123</f>
        <v/>
      </c>
      <c r="H239" s="32">
        <f>ROUND(Source!AD123*Source!I123, 2)</f>
        <v>5321.28</v>
      </c>
      <c r="I239" s="33"/>
      <c r="J239" s="33">
        <f>IF(Source!BB123&lt;&gt; 0, Source!BB123, 1)</f>
        <v>6.71</v>
      </c>
      <c r="K239" s="32">
        <f>Source!Q123</f>
        <v>35705.79</v>
      </c>
      <c r="L239" s="34"/>
    </row>
    <row r="240" spans="1:26" ht="14.25" x14ac:dyDescent="0.2">
      <c r="A240" s="47"/>
      <c r="B240" s="48"/>
      <c r="C240" s="48" t="s">
        <v>708</v>
      </c>
      <c r="D240" s="31"/>
      <c r="E240" s="13"/>
      <c r="F240" s="32">
        <f>Source!AN123</f>
        <v>556.79999999999995</v>
      </c>
      <c r="G240" s="33" t="str">
        <f>Source!DF123</f>
        <v/>
      </c>
      <c r="H240" s="45">
        <f>ROUND(Source!AE123*Source!I123, 2)</f>
        <v>556.79999999999995</v>
      </c>
      <c r="I240" s="33"/>
      <c r="J240" s="33">
        <f>IF(Source!BS123&lt;&gt; 0, Source!BS123, 1)</f>
        <v>6.71</v>
      </c>
      <c r="K240" s="45">
        <f>Source!R123</f>
        <v>3736.13</v>
      </c>
      <c r="L240" s="34"/>
      <c r="R240">
        <f>H240</f>
        <v>556.79999999999995</v>
      </c>
    </row>
    <row r="241" spans="1:26" ht="14.25" x14ac:dyDescent="0.2">
      <c r="A241" s="47"/>
      <c r="B241" s="48"/>
      <c r="C241" s="48" t="s">
        <v>709</v>
      </c>
      <c r="D241" s="31"/>
      <c r="E241" s="13"/>
      <c r="F241" s="32">
        <f>Source!AL123</f>
        <v>85.49</v>
      </c>
      <c r="G241" s="33" t="str">
        <f>Source!DD123</f>
        <v/>
      </c>
      <c r="H241" s="32">
        <f>ROUND(Source!AC123*Source!I123, 2)</f>
        <v>85.49</v>
      </c>
      <c r="I241" s="33"/>
      <c r="J241" s="33">
        <f>IF(Source!BC123&lt;&gt; 0, Source!BC123, 1)</f>
        <v>6.71</v>
      </c>
      <c r="K241" s="32">
        <f>Source!P123</f>
        <v>573.64</v>
      </c>
      <c r="L241" s="34"/>
    </row>
    <row r="242" spans="1:26" ht="14.25" x14ac:dyDescent="0.2">
      <c r="A242" s="47"/>
      <c r="B242" s="48"/>
      <c r="C242" s="48" t="s">
        <v>703</v>
      </c>
      <c r="D242" s="31" t="s">
        <v>704</v>
      </c>
      <c r="E242" s="13">
        <f>Source!BZ123</f>
        <v>80</v>
      </c>
      <c r="F242" s="51"/>
      <c r="G242" s="33"/>
      <c r="H242" s="32">
        <f>SUM(S237:S244)</f>
        <v>3864.9</v>
      </c>
      <c r="I242" s="35"/>
      <c r="J242" s="29">
        <f>Source!AT123</f>
        <v>80</v>
      </c>
      <c r="K242" s="32">
        <f>SUM(T237:T244)</f>
        <v>25933.46</v>
      </c>
      <c r="L242" s="34"/>
    </row>
    <row r="243" spans="1:26" ht="14.25" x14ac:dyDescent="0.2">
      <c r="A243" s="47"/>
      <c r="B243" s="48"/>
      <c r="C243" s="48" t="s">
        <v>705</v>
      </c>
      <c r="D243" s="31" t="s">
        <v>704</v>
      </c>
      <c r="E243" s="13">
        <f>Source!CA123</f>
        <v>60</v>
      </c>
      <c r="F243" s="51"/>
      <c r="G243" s="33"/>
      <c r="H243" s="32">
        <f>SUM(U237:U244)</f>
        <v>2898.67</v>
      </c>
      <c r="I243" s="35"/>
      <c r="J243" s="29">
        <f>Source!AU123</f>
        <v>60</v>
      </c>
      <c r="K243" s="32">
        <f>SUM(V237:V244)</f>
        <v>19450.09</v>
      </c>
      <c r="L243" s="34"/>
    </row>
    <row r="244" spans="1:26" ht="14.25" x14ac:dyDescent="0.2">
      <c r="A244" s="49"/>
      <c r="B244" s="50"/>
      <c r="C244" s="50" t="s">
        <v>706</v>
      </c>
      <c r="D244" s="37" t="s">
        <v>707</v>
      </c>
      <c r="E244" s="38">
        <f>Source!AQ123</f>
        <v>289</v>
      </c>
      <c r="F244" s="39"/>
      <c r="G244" s="41" t="str">
        <f>Source!DI123</f>
        <v/>
      </c>
      <c r="H244" s="39"/>
      <c r="I244" s="41"/>
      <c r="J244" s="41"/>
      <c r="K244" s="39"/>
      <c r="L244" s="44">
        <f>Source!U123</f>
        <v>289</v>
      </c>
    </row>
    <row r="245" spans="1:26" ht="15" x14ac:dyDescent="0.25">
      <c r="G245" s="72">
        <f>H238+H239+H241+H242+H243</f>
        <v>16444.659999999996</v>
      </c>
      <c r="H245" s="72"/>
      <c r="J245" s="72">
        <f>K238+K239+K241+K242+K243</f>
        <v>110343.66999999998</v>
      </c>
      <c r="K245" s="72"/>
      <c r="L245" s="43">
        <f>Source!U123</f>
        <v>289</v>
      </c>
      <c r="O245" s="26">
        <f>G245</f>
        <v>16444.659999999996</v>
      </c>
      <c r="P245" s="26">
        <f>J245</f>
        <v>110343.66999999998</v>
      </c>
      <c r="Q245" s="26">
        <f>L245</f>
        <v>289</v>
      </c>
      <c r="W245">
        <f>IF(Source!BI123&lt;=1,H238+H239+H241+H242+H243, 0)</f>
        <v>0</v>
      </c>
      <c r="X245">
        <f>IF(Source!BI123=2,H238+H239+H241+H242+H243, 0)</f>
        <v>16444.659999999996</v>
      </c>
      <c r="Y245">
        <f>IF(Source!BI123=3,H238+H239+H241+H242+H243, 0)</f>
        <v>0</v>
      </c>
      <c r="Z245">
        <f>IF(Source!BI123=4,H238+H239+H241+H242+H243, 0)</f>
        <v>0</v>
      </c>
    </row>
    <row r="247" spans="1:26" ht="16.5" x14ac:dyDescent="0.25">
      <c r="A247" s="77" t="str">
        <f>CONCATENATE("Раздел: ",IF(Source!G125&lt;&gt;"Новый раздел", Source!G125, ""))</f>
        <v>Раздел: Временные инженерные сети для пожаротушения</v>
      </c>
      <c r="B247" s="77"/>
      <c r="C247" s="77"/>
      <c r="D247" s="77"/>
      <c r="E247" s="77"/>
      <c r="F247" s="77"/>
      <c r="G247" s="77"/>
      <c r="H247" s="77"/>
      <c r="I247" s="77"/>
      <c r="J247" s="77"/>
      <c r="K247" s="77"/>
      <c r="L247" s="77"/>
    </row>
    <row r="248" spans="1:26" ht="42.75" x14ac:dyDescent="0.2">
      <c r="A248" s="47" t="str">
        <f>Source!E130</f>
        <v>24</v>
      </c>
      <c r="B248" s="48" t="str">
        <f>Source!F130</f>
        <v>18-05-001-03</v>
      </c>
      <c r="C248" s="48" t="str">
        <f>Source!G130</f>
        <v>Установка насосов центробежных с электродвигателем, масса агрегата до 0,3 т</v>
      </c>
      <c r="D248" s="31" t="str">
        <f>Source!H130</f>
        <v>ШТ</v>
      </c>
      <c r="E248" s="13">
        <f>Source!I130</f>
        <v>2</v>
      </c>
      <c r="F248" s="32">
        <f>Source!AL130+Source!AM130+Source!AO130</f>
        <v>302.93</v>
      </c>
      <c r="G248" s="33"/>
      <c r="H248" s="32"/>
      <c r="I248" s="33" t="str">
        <f>Source!BO130</f>
        <v/>
      </c>
      <c r="J248" s="33"/>
      <c r="K248" s="32"/>
      <c r="L248" s="34"/>
      <c r="S248">
        <f>ROUND((Source!FX130/100)*((ROUND(Source!AF130*Source!I130, 2)+ROUND(Source!AE130*Source!I130, 2))), 2)</f>
        <v>510.34</v>
      </c>
      <c r="T248">
        <f>Source!X130</f>
        <v>3418.41</v>
      </c>
      <c r="U248">
        <f>ROUND((Source!FY130/100)*((ROUND(Source!AF130*Source!I130, 2)+ROUND(Source!AE130*Source!I130, 2))), 2)</f>
        <v>312.54000000000002</v>
      </c>
      <c r="V248">
        <f>Source!Y130</f>
        <v>2110.5</v>
      </c>
    </row>
    <row r="249" spans="1:26" ht="14.25" x14ac:dyDescent="0.2">
      <c r="A249" s="47"/>
      <c r="B249" s="48"/>
      <c r="C249" s="48" t="s">
        <v>702</v>
      </c>
      <c r="D249" s="31"/>
      <c r="E249" s="13"/>
      <c r="F249" s="32">
        <f>Source!AO130</f>
        <v>187.38</v>
      </c>
      <c r="G249" s="33" t="str">
        <f>Source!DG130</f>
        <v>)*1,15</v>
      </c>
      <c r="H249" s="32">
        <f>ROUND(Source!AF130*Source!I130, 2)</f>
        <v>430.98</v>
      </c>
      <c r="I249" s="33"/>
      <c r="J249" s="33">
        <f>IF(Source!BA130&lt;&gt; 0, Source!BA130, 1)</f>
        <v>6.71</v>
      </c>
      <c r="K249" s="32">
        <f>Source!S130</f>
        <v>2891.88</v>
      </c>
      <c r="L249" s="34"/>
      <c r="R249">
        <f>H249</f>
        <v>430.98</v>
      </c>
    </row>
    <row r="250" spans="1:26" ht="14.25" x14ac:dyDescent="0.2">
      <c r="A250" s="47"/>
      <c r="B250" s="48"/>
      <c r="C250" s="48" t="s">
        <v>298</v>
      </c>
      <c r="D250" s="31"/>
      <c r="E250" s="13"/>
      <c r="F250" s="32">
        <f>Source!AM130</f>
        <v>38.24</v>
      </c>
      <c r="G250" s="33" t="str">
        <f>Source!DE130</f>
        <v>)*1,25</v>
      </c>
      <c r="H250" s="32">
        <f>ROUND(Source!AD130*Source!I130, 2)</f>
        <v>95.6</v>
      </c>
      <c r="I250" s="33"/>
      <c r="J250" s="33">
        <f>IF(Source!BB130&lt;&gt; 0, Source!BB130, 1)</f>
        <v>6.71</v>
      </c>
      <c r="K250" s="32">
        <f>Source!Q130</f>
        <v>641.48</v>
      </c>
      <c r="L250" s="34"/>
    </row>
    <row r="251" spans="1:26" ht="14.25" x14ac:dyDescent="0.2">
      <c r="A251" s="47"/>
      <c r="B251" s="48"/>
      <c r="C251" s="48" t="s">
        <v>708</v>
      </c>
      <c r="D251" s="31"/>
      <c r="E251" s="13"/>
      <c r="F251" s="32">
        <f>Source!AN130</f>
        <v>4.8099999999999996</v>
      </c>
      <c r="G251" s="33" t="str">
        <f>Source!DF130</f>
        <v>)*1,25</v>
      </c>
      <c r="H251" s="45">
        <f>ROUND(Source!AE130*Source!I130, 2)</f>
        <v>12.02</v>
      </c>
      <c r="I251" s="33"/>
      <c r="J251" s="33">
        <f>IF(Source!BS130&lt;&gt; 0, Source!BS130, 1)</f>
        <v>6.71</v>
      </c>
      <c r="K251" s="45">
        <f>Source!R130</f>
        <v>80.650000000000006</v>
      </c>
      <c r="L251" s="34"/>
      <c r="R251">
        <f>H251</f>
        <v>12.02</v>
      </c>
    </row>
    <row r="252" spans="1:26" ht="14.25" x14ac:dyDescent="0.2">
      <c r="A252" s="47"/>
      <c r="B252" s="48"/>
      <c r="C252" s="48" t="s">
        <v>709</v>
      </c>
      <c r="D252" s="31"/>
      <c r="E252" s="13"/>
      <c r="F252" s="32">
        <f>Source!AL130</f>
        <v>77.31</v>
      </c>
      <c r="G252" s="33" t="str">
        <f>Source!DD130</f>
        <v/>
      </c>
      <c r="H252" s="32">
        <f>ROUND(Source!AC130*Source!I130, 2)</f>
        <v>154.62</v>
      </c>
      <c r="I252" s="33"/>
      <c r="J252" s="33">
        <f>IF(Source!BC130&lt;&gt; 0, Source!BC130, 1)</f>
        <v>6.71</v>
      </c>
      <c r="K252" s="32">
        <f>Source!P130</f>
        <v>1037.5</v>
      </c>
      <c r="L252" s="34"/>
    </row>
    <row r="253" spans="1:26" ht="14.25" x14ac:dyDescent="0.2">
      <c r="A253" s="47"/>
      <c r="B253" s="48"/>
      <c r="C253" s="48" t="s">
        <v>703</v>
      </c>
      <c r="D253" s="31" t="s">
        <v>704</v>
      </c>
      <c r="E253" s="13">
        <f>Source!BZ130</f>
        <v>128</v>
      </c>
      <c r="F253" s="75" t="str">
        <f>CONCATENATE(" )", Source!DL130, Source!FT130, "=", Source!FX130)</f>
        <v xml:space="preserve"> )*0,9=115,2</v>
      </c>
      <c r="G253" s="76"/>
      <c r="H253" s="32">
        <f>SUM(S248:S256)</f>
        <v>510.34</v>
      </c>
      <c r="I253" s="35"/>
      <c r="J253" s="29">
        <f>Source!AT130</f>
        <v>115</v>
      </c>
      <c r="K253" s="32">
        <f>SUM(T248:T256)</f>
        <v>3418.41</v>
      </c>
      <c r="L253" s="34"/>
    </row>
    <row r="254" spans="1:26" ht="14.25" x14ac:dyDescent="0.2">
      <c r="A254" s="47"/>
      <c r="B254" s="48"/>
      <c r="C254" s="48" t="s">
        <v>705</v>
      </c>
      <c r="D254" s="31" t="s">
        <v>704</v>
      </c>
      <c r="E254" s="13">
        <f>Source!CA130</f>
        <v>83</v>
      </c>
      <c r="F254" s="75" t="str">
        <f>CONCATENATE(" )", Source!DM130, Source!FU130, "=", Source!FY130)</f>
        <v xml:space="preserve"> )*0,85=70,55</v>
      </c>
      <c r="G254" s="76"/>
      <c r="H254" s="32">
        <f>SUM(U248:U256)</f>
        <v>312.54000000000002</v>
      </c>
      <c r="I254" s="35"/>
      <c r="J254" s="29">
        <f>Source!AU130</f>
        <v>71</v>
      </c>
      <c r="K254" s="32">
        <f>SUM(V248:V256)</f>
        <v>2110.5</v>
      </c>
      <c r="L254" s="34"/>
    </row>
    <row r="255" spans="1:26" ht="14.25" x14ac:dyDescent="0.2">
      <c r="A255" s="47"/>
      <c r="B255" s="48"/>
      <c r="C255" s="48" t="s">
        <v>706</v>
      </c>
      <c r="D255" s="31" t="s">
        <v>707</v>
      </c>
      <c r="E255" s="13">
        <f>Source!AQ130</f>
        <v>20.170000000000002</v>
      </c>
      <c r="F255" s="32"/>
      <c r="G255" s="33" t="str">
        <f>Source!DI130</f>
        <v>)*1,15</v>
      </c>
      <c r="H255" s="32"/>
      <c r="I255" s="33"/>
      <c r="J255" s="33"/>
      <c r="K255" s="32"/>
      <c r="L255" s="36">
        <f>Source!U130</f>
        <v>46.390999999999998</v>
      </c>
    </row>
    <row r="256" spans="1:26" ht="57" x14ac:dyDescent="0.2">
      <c r="A256" s="49" t="str">
        <f>Source!E132</f>
        <v>24,1</v>
      </c>
      <c r="B256" s="50" t="str">
        <f>Source!F132</f>
        <v>23.8.03.12-0033</v>
      </c>
      <c r="C256" s="50" t="str">
        <f>Source!G132</f>
        <v>Фланцы стальные давлением 1 МПа (10 кгс/см2) в комплекте с болтами, гайками и прокладками для комплекта с задвижками диаметром 100 мм</v>
      </c>
      <c r="D256" s="37" t="str">
        <f>Source!H132</f>
        <v>компл.</v>
      </c>
      <c r="E256" s="38">
        <f>Source!I132</f>
        <v>4</v>
      </c>
      <c r="F256" s="39">
        <f>Source!AL132+Source!AM132+Source!AO132</f>
        <v>120.81</v>
      </c>
      <c r="G256" s="40" t="s">
        <v>6</v>
      </c>
      <c r="H256" s="39">
        <f>ROUND(Source!AC132*Source!I132, 2)+ROUND(Source!AD132*Source!I132, 2)+ROUND(Source!AF132*Source!I132, 2)</f>
        <v>483.24</v>
      </c>
      <c r="I256" s="41"/>
      <c r="J256" s="41">
        <f>IF(Source!BC132&lt;&gt; 0, Source!BC132, 1)</f>
        <v>6.71</v>
      </c>
      <c r="K256" s="39">
        <f>Source!O132</f>
        <v>3242.54</v>
      </c>
      <c r="L256" s="42"/>
      <c r="S256">
        <f>ROUND((Source!FX132/100)*((ROUND(Source!AF132*Source!I132, 2)+ROUND(Source!AE132*Source!I132, 2))), 2)</f>
        <v>0</v>
      </c>
      <c r="T256">
        <f>Source!X132</f>
        <v>0</v>
      </c>
      <c r="U256">
        <f>ROUND((Source!FY132/100)*((ROUND(Source!AF132*Source!I132, 2)+ROUND(Source!AE132*Source!I132, 2))), 2)</f>
        <v>0</v>
      </c>
      <c r="V256">
        <f>Source!Y132</f>
        <v>0</v>
      </c>
      <c r="W256">
        <f>IF(Source!BI132&lt;=1,H256, 0)</f>
        <v>483.24</v>
      </c>
      <c r="X256">
        <f>IF(Source!BI132=2,H256, 0)</f>
        <v>0</v>
      </c>
      <c r="Y256">
        <f>IF(Source!BI132=3,H256, 0)</f>
        <v>0</v>
      </c>
      <c r="Z256">
        <f>IF(Source!BI132=4,H256, 0)</f>
        <v>0</v>
      </c>
    </row>
    <row r="257" spans="1:26" ht="15" x14ac:dyDescent="0.25">
      <c r="G257" s="72">
        <f>H249+H250+H252+H253+H254+SUM(H256:H256)</f>
        <v>1987.32</v>
      </c>
      <c r="H257" s="72"/>
      <c r="J257" s="72">
        <f>K249+K250+K252+K253+K254+SUM(K256:K256)</f>
        <v>13342.310000000001</v>
      </c>
      <c r="K257" s="72"/>
      <c r="L257" s="43">
        <f>Source!U130</f>
        <v>46.390999999999998</v>
      </c>
      <c r="O257" s="26">
        <f>G257</f>
        <v>1987.32</v>
      </c>
      <c r="P257" s="26">
        <f>J257</f>
        <v>13342.310000000001</v>
      </c>
      <c r="Q257" s="26">
        <f>L257</f>
        <v>46.390999999999998</v>
      </c>
      <c r="W257">
        <f>IF(Source!BI130&lt;=1,H249+H250+H252+H253+H254, 0)</f>
        <v>1504.08</v>
      </c>
      <c r="X257">
        <f>IF(Source!BI130=2,H249+H250+H252+H253+H254, 0)</f>
        <v>0</v>
      </c>
      <c r="Y257">
        <f>IF(Source!BI130=3,H249+H250+H252+H253+H254, 0)</f>
        <v>0</v>
      </c>
      <c r="Z257">
        <f>IF(Source!BI130=4,H249+H250+H252+H253+H254, 0)</f>
        <v>0</v>
      </c>
    </row>
    <row r="258" spans="1:26" ht="42.75" x14ac:dyDescent="0.2">
      <c r="A258" s="47" t="str">
        <f>Source!E134</f>
        <v>25</v>
      </c>
      <c r="B258" s="48" t="str">
        <f>Source!F134</f>
        <v>18-05-001-03</v>
      </c>
      <c r="C258" s="48" t="str">
        <f>Source!G134</f>
        <v>Демонтаж: Установка насосов центробежных с электродвигателем, масса агрегата до 0,3 т</v>
      </c>
      <c r="D258" s="31" t="str">
        <f>Source!H134</f>
        <v>ШТ</v>
      </c>
      <c r="E258" s="13">
        <f>Source!I134</f>
        <v>2</v>
      </c>
      <c r="F258" s="32">
        <f>Source!AL134+Source!AM134+Source!AO134</f>
        <v>302.93</v>
      </c>
      <c r="G258" s="33"/>
      <c r="H258" s="32"/>
      <c r="I258" s="33" t="str">
        <f>Source!BO134</f>
        <v/>
      </c>
      <c r="J258" s="33"/>
      <c r="K258" s="32"/>
      <c r="L258" s="34"/>
      <c r="S258">
        <f>ROUND((Source!FX134/100)*((ROUND(Source!AF134*Source!I134, 2)+ROUND(Source!AE134*Source!I134, 2))), 2)</f>
        <v>177.11</v>
      </c>
      <c r="T258">
        <f>Source!X134</f>
        <v>1186.3399999999999</v>
      </c>
      <c r="U258">
        <f>ROUND((Source!FY134/100)*((ROUND(Source!AF134*Source!I134, 2)+ROUND(Source!AE134*Source!I134, 2))), 2)</f>
        <v>108.46</v>
      </c>
      <c r="V258">
        <f>Source!Y134</f>
        <v>732.44</v>
      </c>
    </row>
    <row r="259" spans="1:26" ht="14.25" x14ac:dyDescent="0.2">
      <c r="A259" s="47"/>
      <c r="B259" s="48"/>
      <c r="C259" s="48" t="s">
        <v>702</v>
      </c>
      <c r="D259" s="31"/>
      <c r="E259" s="13"/>
      <c r="F259" s="32">
        <f>Source!AO134</f>
        <v>187.38</v>
      </c>
      <c r="G259" s="33" t="str">
        <f>Source!DG134</f>
        <v>)*0,4</v>
      </c>
      <c r="H259" s="32">
        <f>ROUND(Source!AF134*Source!I134, 2)</f>
        <v>149.9</v>
      </c>
      <c r="I259" s="33"/>
      <c r="J259" s="33">
        <f>IF(Source!BA134&lt;&gt; 0, Source!BA134, 1)</f>
        <v>6.71</v>
      </c>
      <c r="K259" s="32">
        <f>Source!S134</f>
        <v>1005.83</v>
      </c>
      <c r="L259" s="34"/>
      <c r="R259">
        <f>H259</f>
        <v>149.9</v>
      </c>
    </row>
    <row r="260" spans="1:26" ht="14.25" x14ac:dyDescent="0.2">
      <c r="A260" s="47"/>
      <c r="B260" s="48"/>
      <c r="C260" s="48" t="s">
        <v>298</v>
      </c>
      <c r="D260" s="31"/>
      <c r="E260" s="13"/>
      <c r="F260" s="32">
        <f>Source!AM134</f>
        <v>38.24</v>
      </c>
      <c r="G260" s="33" t="str">
        <f>Source!DE134</f>
        <v>)*0,4</v>
      </c>
      <c r="H260" s="32">
        <f>ROUND(Source!AD134*Source!I134, 2)</f>
        <v>30.58</v>
      </c>
      <c r="I260" s="33"/>
      <c r="J260" s="33">
        <f>IF(Source!BB134&lt;&gt; 0, Source!BB134, 1)</f>
        <v>6.71</v>
      </c>
      <c r="K260" s="32">
        <f>Source!Q134</f>
        <v>205.19</v>
      </c>
      <c r="L260" s="34"/>
    </row>
    <row r="261" spans="1:26" ht="14.25" x14ac:dyDescent="0.2">
      <c r="A261" s="47"/>
      <c r="B261" s="48"/>
      <c r="C261" s="48" t="s">
        <v>708</v>
      </c>
      <c r="D261" s="31"/>
      <c r="E261" s="13"/>
      <c r="F261" s="32">
        <f>Source!AN134</f>
        <v>4.8099999999999996</v>
      </c>
      <c r="G261" s="33" t="str">
        <f>Source!DF134</f>
        <v>)*0,4</v>
      </c>
      <c r="H261" s="45">
        <f>ROUND(Source!AE134*Source!I134, 2)</f>
        <v>3.84</v>
      </c>
      <c r="I261" s="33"/>
      <c r="J261" s="33">
        <f>IF(Source!BS134&lt;&gt; 0, Source!BS134, 1)</f>
        <v>6.71</v>
      </c>
      <c r="K261" s="45">
        <f>Source!R134</f>
        <v>25.77</v>
      </c>
      <c r="L261" s="34"/>
      <c r="R261">
        <f>H261</f>
        <v>3.84</v>
      </c>
    </row>
    <row r="262" spans="1:26" ht="14.25" x14ac:dyDescent="0.2">
      <c r="A262" s="47"/>
      <c r="B262" s="48"/>
      <c r="C262" s="48" t="s">
        <v>703</v>
      </c>
      <c r="D262" s="31" t="s">
        <v>704</v>
      </c>
      <c r="E262" s="13">
        <f>Source!BZ134</f>
        <v>128</v>
      </c>
      <c r="F262" s="75" t="str">
        <f>CONCATENATE(" )", Source!DL134, Source!FT134, "=", Source!FX134)</f>
        <v xml:space="preserve"> )*0,9=115,2</v>
      </c>
      <c r="G262" s="76"/>
      <c r="H262" s="32">
        <f>SUM(S258:S264)</f>
        <v>177.11</v>
      </c>
      <c r="I262" s="35"/>
      <c r="J262" s="29">
        <f>Source!AT134</f>
        <v>115</v>
      </c>
      <c r="K262" s="32">
        <f>SUM(T258:T264)</f>
        <v>1186.3399999999999</v>
      </c>
      <c r="L262" s="34"/>
    </row>
    <row r="263" spans="1:26" ht="14.25" x14ac:dyDescent="0.2">
      <c r="A263" s="47"/>
      <c r="B263" s="48"/>
      <c r="C263" s="48" t="s">
        <v>705</v>
      </c>
      <c r="D263" s="31" t="s">
        <v>704</v>
      </c>
      <c r="E263" s="13">
        <f>Source!CA134</f>
        <v>83</v>
      </c>
      <c r="F263" s="75" t="str">
        <f>CONCATENATE(" )", Source!DM134, Source!FU134, "=", Source!FY134)</f>
        <v xml:space="preserve"> )*0,85=70,55</v>
      </c>
      <c r="G263" s="76"/>
      <c r="H263" s="32">
        <f>SUM(U258:U264)</f>
        <v>108.46</v>
      </c>
      <c r="I263" s="35"/>
      <c r="J263" s="29">
        <f>Source!AU134</f>
        <v>71</v>
      </c>
      <c r="K263" s="32">
        <f>SUM(V258:V264)</f>
        <v>732.44</v>
      </c>
      <c r="L263" s="34"/>
    </row>
    <row r="264" spans="1:26" ht="14.25" x14ac:dyDescent="0.2">
      <c r="A264" s="49"/>
      <c r="B264" s="50"/>
      <c r="C264" s="50" t="s">
        <v>706</v>
      </c>
      <c r="D264" s="37" t="s">
        <v>707</v>
      </c>
      <c r="E264" s="38">
        <f>Source!AQ134</f>
        <v>20.170000000000002</v>
      </c>
      <c r="F264" s="39"/>
      <c r="G264" s="41" t="str">
        <f>Source!DI134</f>
        <v>)*0,4</v>
      </c>
      <c r="H264" s="39"/>
      <c r="I264" s="41"/>
      <c r="J264" s="41"/>
      <c r="K264" s="39"/>
      <c r="L264" s="44">
        <f>Source!U134</f>
        <v>16.136000000000003</v>
      </c>
    </row>
    <row r="265" spans="1:26" ht="15" x14ac:dyDescent="0.25">
      <c r="G265" s="72">
        <f>H259+H260+H262+H263</f>
        <v>466.05</v>
      </c>
      <c r="H265" s="72"/>
      <c r="J265" s="72">
        <f>K259+K260+K262+K263</f>
        <v>3129.7999999999997</v>
      </c>
      <c r="K265" s="72"/>
      <c r="L265" s="43">
        <f>Source!U134</f>
        <v>16.136000000000003</v>
      </c>
      <c r="O265" s="26">
        <f>G265</f>
        <v>466.05</v>
      </c>
      <c r="P265" s="26">
        <f>J265</f>
        <v>3129.7999999999997</v>
      </c>
      <c r="Q265" s="26">
        <f>L265</f>
        <v>16.136000000000003</v>
      </c>
      <c r="W265">
        <f>IF(Source!BI134&lt;=1,H259+H260+H262+H263, 0)</f>
        <v>466.05</v>
      </c>
      <c r="X265">
        <f>IF(Source!BI134=2,H259+H260+H262+H263, 0)</f>
        <v>0</v>
      </c>
      <c r="Y265">
        <f>IF(Source!BI134=3,H259+H260+H262+H263, 0)</f>
        <v>0</v>
      </c>
      <c r="Z265">
        <f>IF(Source!BI134=4,H259+H260+H262+H263, 0)</f>
        <v>0</v>
      </c>
    </row>
    <row r="266" spans="1:26" ht="42.75" x14ac:dyDescent="0.2">
      <c r="A266" s="47" t="str">
        <f>Source!E136</f>
        <v>26</v>
      </c>
      <c r="B266" s="48" t="str">
        <f>Source!F136</f>
        <v>16-07-003-08</v>
      </c>
      <c r="C266" s="48" t="str">
        <f>Source!G136</f>
        <v>Врезка в действующие внутренние сети трубопроводов отопления и водоснабжения диаметром 100 мм</v>
      </c>
      <c r="D266" s="31" t="str">
        <f>Source!H136</f>
        <v>ШТ</v>
      </c>
      <c r="E266" s="13">
        <f>Source!I136</f>
        <v>4</v>
      </c>
      <c r="F266" s="32">
        <f>Source!AL136+Source!AM136+Source!AO136</f>
        <v>148.13</v>
      </c>
      <c r="G266" s="33"/>
      <c r="H266" s="32"/>
      <c r="I266" s="33" t="str">
        <f>Source!BO136</f>
        <v/>
      </c>
      <c r="J266" s="33"/>
      <c r="K266" s="32"/>
      <c r="L266" s="34"/>
      <c r="S266">
        <f>ROUND((Source!FX136/100)*((ROUND(Source!AF136*Source!I136, 2)+ROUND(Source!AE136*Source!I136, 2))), 2)</f>
        <v>382.65</v>
      </c>
      <c r="T266">
        <f>Source!X136</f>
        <v>2563.11</v>
      </c>
      <c r="U266">
        <f>ROUND((Source!FY136/100)*((ROUND(Source!AF136*Source!I136, 2)+ROUND(Source!AE136*Source!I136, 2))), 2)</f>
        <v>234.34</v>
      </c>
      <c r="V266">
        <f>Source!Y136</f>
        <v>1582.44</v>
      </c>
    </row>
    <row r="267" spans="1:26" ht="14.25" x14ac:dyDescent="0.2">
      <c r="A267" s="47"/>
      <c r="B267" s="48"/>
      <c r="C267" s="48" t="s">
        <v>702</v>
      </c>
      <c r="D267" s="31"/>
      <c r="E267" s="13"/>
      <c r="F267" s="32">
        <f>Source!AO136</f>
        <v>71.77</v>
      </c>
      <c r="G267" s="33" t="str">
        <f>Source!DG136</f>
        <v>)*1,15</v>
      </c>
      <c r="H267" s="32">
        <f>ROUND(Source!AF136*Source!I136, 2)</f>
        <v>330.16</v>
      </c>
      <c r="I267" s="33"/>
      <c r="J267" s="33">
        <f>IF(Source!BA136&lt;&gt; 0, Source!BA136, 1)</f>
        <v>6.71</v>
      </c>
      <c r="K267" s="32">
        <f>Source!S136</f>
        <v>2215.37</v>
      </c>
      <c r="L267" s="34"/>
      <c r="R267">
        <f>H267</f>
        <v>330.16</v>
      </c>
    </row>
    <row r="268" spans="1:26" ht="14.25" x14ac:dyDescent="0.2">
      <c r="A268" s="47"/>
      <c r="B268" s="48"/>
      <c r="C268" s="48" t="s">
        <v>298</v>
      </c>
      <c r="D268" s="31"/>
      <c r="E268" s="13"/>
      <c r="F268" s="32">
        <f>Source!AM136</f>
        <v>11.49</v>
      </c>
      <c r="G268" s="33" t="str">
        <f>Source!DE136</f>
        <v>)*1,25</v>
      </c>
      <c r="H268" s="32">
        <f>ROUND(Source!AD136*Source!I136, 2)</f>
        <v>57.44</v>
      </c>
      <c r="I268" s="33"/>
      <c r="J268" s="33">
        <f>IF(Source!BB136&lt;&gt; 0, Source!BB136, 1)</f>
        <v>6.71</v>
      </c>
      <c r="K268" s="32">
        <f>Source!Q136</f>
        <v>385.42</v>
      </c>
      <c r="L268" s="34"/>
    </row>
    <row r="269" spans="1:26" ht="14.25" x14ac:dyDescent="0.2">
      <c r="A269" s="47"/>
      <c r="B269" s="48"/>
      <c r="C269" s="48" t="s">
        <v>708</v>
      </c>
      <c r="D269" s="31"/>
      <c r="E269" s="13"/>
      <c r="F269" s="32">
        <f>Source!AN136</f>
        <v>0.4</v>
      </c>
      <c r="G269" s="33" t="str">
        <f>Source!DF136</f>
        <v>)*1,25</v>
      </c>
      <c r="H269" s="45">
        <f>ROUND(Source!AE136*Source!I136, 2)</f>
        <v>2</v>
      </c>
      <c r="I269" s="33"/>
      <c r="J269" s="33">
        <f>IF(Source!BS136&lt;&gt; 0, Source!BS136, 1)</f>
        <v>6.71</v>
      </c>
      <c r="K269" s="45">
        <f>Source!R136</f>
        <v>13.42</v>
      </c>
      <c r="L269" s="34"/>
      <c r="R269">
        <f>H269</f>
        <v>2</v>
      </c>
    </row>
    <row r="270" spans="1:26" ht="14.25" x14ac:dyDescent="0.2">
      <c r="A270" s="47"/>
      <c r="B270" s="48"/>
      <c r="C270" s="48" t="s">
        <v>709</v>
      </c>
      <c r="D270" s="31"/>
      <c r="E270" s="13"/>
      <c r="F270" s="32">
        <f>Source!AL136</f>
        <v>64.87</v>
      </c>
      <c r="G270" s="33" t="str">
        <f>Source!DD136</f>
        <v/>
      </c>
      <c r="H270" s="32">
        <f>ROUND(Source!AC136*Source!I136, 2)</f>
        <v>259.48</v>
      </c>
      <c r="I270" s="33"/>
      <c r="J270" s="33">
        <f>IF(Source!BC136&lt;&gt; 0, Source!BC136, 1)</f>
        <v>6.71</v>
      </c>
      <c r="K270" s="32">
        <f>Source!P136</f>
        <v>1741.11</v>
      </c>
      <c r="L270" s="34"/>
    </row>
    <row r="271" spans="1:26" ht="14.25" x14ac:dyDescent="0.2">
      <c r="A271" s="47"/>
      <c r="B271" s="48"/>
      <c r="C271" s="48" t="s">
        <v>703</v>
      </c>
      <c r="D271" s="31" t="s">
        <v>704</v>
      </c>
      <c r="E271" s="13">
        <f>Source!BZ136</f>
        <v>128</v>
      </c>
      <c r="F271" s="75" t="str">
        <f>CONCATENATE(" )", Source!DL136, Source!FT136, "=", Source!FX136)</f>
        <v xml:space="preserve"> )*0,9=115,2</v>
      </c>
      <c r="G271" s="76"/>
      <c r="H271" s="32">
        <f>SUM(S266:S273)</f>
        <v>382.65</v>
      </c>
      <c r="I271" s="35"/>
      <c r="J271" s="29">
        <f>Source!AT136</f>
        <v>115</v>
      </c>
      <c r="K271" s="32">
        <f>SUM(T266:T273)</f>
        <v>2563.11</v>
      </c>
      <c r="L271" s="34"/>
    </row>
    <row r="272" spans="1:26" ht="14.25" x14ac:dyDescent="0.2">
      <c r="A272" s="47"/>
      <c r="B272" s="48"/>
      <c r="C272" s="48" t="s">
        <v>705</v>
      </c>
      <c r="D272" s="31" t="s">
        <v>704</v>
      </c>
      <c r="E272" s="13">
        <f>Source!CA136</f>
        <v>83</v>
      </c>
      <c r="F272" s="75" t="str">
        <f>CONCATENATE(" )", Source!DM136, Source!FU136, "=", Source!FY136)</f>
        <v xml:space="preserve"> )*0,85=70,55</v>
      </c>
      <c r="G272" s="76"/>
      <c r="H272" s="32">
        <f>SUM(U266:U273)</f>
        <v>234.34</v>
      </c>
      <c r="I272" s="35"/>
      <c r="J272" s="29">
        <f>Source!AU136</f>
        <v>71</v>
      </c>
      <c r="K272" s="32">
        <f>SUM(V266:V273)</f>
        <v>1582.44</v>
      </c>
      <c r="L272" s="34"/>
    </row>
    <row r="273" spans="1:26" ht="14.25" x14ac:dyDescent="0.2">
      <c r="A273" s="49"/>
      <c r="B273" s="50"/>
      <c r="C273" s="50" t="s">
        <v>706</v>
      </c>
      <c r="D273" s="37" t="s">
        <v>707</v>
      </c>
      <c r="E273" s="38">
        <f>Source!AQ136</f>
        <v>7.46</v>
      </c>
      <c r="F273" s="39"/>
      <c r="G273" s="41" t="str">
        <f>Source!DI136</f>
        <v>)*1,15</v>
      </c>
      <c r="H273" s="39"/>
      <c r="I273" s="41"/>
      <c r="J273" s="41"/>
      <c r="K273" s="39"/>
      <c r="L273" s="44">
        <f>Source!U136</f>
        <v>34.315999999999995</v>
      </c>
    </row>
    <row r="274" spans="1:26" ht="15" x14ac:dyDescent="0.25">
      <c r="G274" s="72">
        <f>H267+H268+H270+H271+H272</f>
        <v>1264.07</v>
      </c>
      <c r="H274" s="72"/>
      <c r="J274" s="72">
        <f>K267+K268+K270+K271+K272</f>
        <v>8487.4500000000007</v>
      </c>
      <c r="K274" s="72"/>
      <c r="L274" s="43">
        <f>Source!U136</f>
        <v>34.315999999999995</v>
      </c>
      <c r="O274" s="26">
        <f>G274</f>
        <v>1264.07</v>
      </c>
      <c r="P274" s="26">
        <f>J274</f>
        <v>8487.4500000000007</v>
      </c>
      <c r="Q274" s="26">
        <f>L274</f>
        <v>34.315999999999995</v>
      </c>
      <c r="W274">
        <f>IF(Source!BI136&lt;=1,H267+H268+H270+H271+H272, 0)</f>
        <v>1264.07</v>
      </c>
      <c r="X274">
        <f>IF(Source!BI136=2,H267+H268+H270+H271+H272, 0)</f>
        <v>0</v>
      </c>
      <c r="Y274">
        <f>IF(Source!BI136=3,H267+H268+H270+H271+H272, 0)</f>
        <v>0</v>
      </c>
      <c r="Z274">
        <f>IF(Source!BI136=4,H267+H268+H270+H271+H272, 0)</f>
        <v>0</v>
      </c>
    </row>
    <row r="275" spans="1:26" ht="57" x14ac:dyDescent="0.2">
      <c r="A275" s="47" t="str">
        <f>Source!E138</f>
        <v>27</v>
      </c>
      <c r="B275" s="48" t="str">
        <f>Source!F138</f>
        <v>16-05-001-03</v>
      </c>
      <c r="C275" s="48" t="str">
        <f>Source!G138</f>
        <v>Установка вентилей, задвижек, затворов, клапанов обратных, кранов проходных на трубопроводах из стальных труб диаметром до 100 мм</v>
      </c>
      <c r="D275" s="31" t="str">
        <f>Source!H138</f>
        <v>ШТ</v>
      </c>
      <c r="E275" s="13">
        <f>Source!I138</f>
        <v>4</v>
      </c>
      <c r="F275" s="32">
        <f>Source!AL138+Source!AM138+Source!AO138</f>
        <v>80.2</v>
      </c>
      <c r="G275" s="33"/>
      <c r="H275" s="32"/>
      <c r="I275" s="33" t="str">
        <f>Source!BO138</f>
        <v/>
      </c>
      <c r="J275" s="33"/>
      <c r="K275" s="32"/>
      <c r="L275" s="34"/>
      <c r="S275">
        <f>ROUND((Source!FX138/100)*((ROUND(Source!AF138*Source!I138, 2)+ROUND(Source!AE138*Source!I138, 2))), 2)</f>
        <v>142.80000000000001</v>
      </c>
      <c r="T275">
        <f>Source!X138</f>
        <v>956.54</v>
      </c>
      <c r="U275">
        <f>ROUND((Source!FY138/100)*((ROUND(Source!AF138*Source!I138, 2)+ROUND(Source!AE138*Source!I138, 2))), 2)</f>
        <v>87.45</v>
      </c>
      <c r="V275">
        <f>Source!Y138</f>
        <v>590.55999999999995</v>
      </c>
    </row>
    <row r="276" spans="1:26" ht="14.25" x14ac:dyDescent="0.2">
      <c r="A276" s="47"/>
      <c r="B276" s="48"/>
      <c r="C276" s="48" t="s">
        <v>702</v>
      </c>
      <c r="D276" s="31"/>
      <c r="E276" s="13"/>
      <c r="F276" s="32">
        <f>Source!AO138</f>
        <v>26.39</v>
      </c>
      <c r="G276" s="33" t="str">
        <f>Source!DG138</f>
        <v>)*1,15</v>
      </c>
      <c r="H276" s="32">
        <f>ROUND(Source!AF138*Source!I138, 2)</f>
        <v>121.4</v>
      </c>
      <c r="I276" s="33"/>
      <c r="J276" s="33">
        <f>IF(Source!BA138&lt;&gt; 0, Source!BA138, 1)</f>
        <v>6.71</v>
      </c>
      <c r="K276" s="32">
        <f>Source!S138</f>
        <v>814.59</v>
      </c>
      <c r="L276" s="34"/>
      <c r="R276">
        <f>H276</f>
        <v>121.4</v>
      </c>
    </row>
    <row r="277" spans="1:26" ht="14.25" x14ac:dyDescent="0.2">
      <c r="A277" s="47"/>
      <c r="B277" s="48"/>
      <c r="C277" s="48" t="s">
        <v>298</v>
      </c>
      <c r="D277" s="31"/>
      <c r="E277" s="13"/>
      <c r="F277" s="32">
        <f>Source!AM138</f>
        <v>8.39</v>
      </c>
      <c r="G277" s="33" t="str">
        <f>Source!DE138</f>
        <v>)*1,25</v>
      </c>
      <c r="H277" s="32">
        <f>ROUND(Source!AD138*Source!I138, 2)</f>
        <v>41.96</v>
      </c>
      <c r="I277" s="33"/>
      <c r="J277" s="33">
        <f>IF(Source!BB138&lt;&gt; 0, Source!BB138, 1)</f>
        <v>6.71</v>
      </c>
      <c r="K277" s="32">
        <f>Source!Q138</f>
        <v>281.55</v>
      </c>
      <c r="L277" s="34"/>
    </row>
    <row r="278" spans="1:26" ht="14.25" x14ac:dyDescent="0.2">
      <c r="A278" s="47"/>
      <c r="B278" s="48"/>
      <c r="C278" s="48" t="s">
        <v>708</v>
      </c>
      <c r="D278" s="31"/>
      <c r="E278" s="13"/>
      <c r="F278" s="32">
        <f>Source!AN138</f>
        <v>0.51</v>
      </c>
      <c r="G278" s="33" t="str">
        <f>Source!DF138</f>
        <v>)*1,25</v>
      </c>
      <c r="H278" s="45">
        <f>ROUND(Source!AE138*Source!I138, 2)</f>
        <v>2.56</v>
      </c>
      <c r="I278" s="33"/>
      <c r="J278" s="33">
        <f>IF(Source!BS138&lt;&gt; 0, Source!BS138, 1)</f>
        <v>6.71</v>
      </c>
      <c r="K278" s="45">
        <f>Source!R138</f>
        <v>17.18</v>
      </c>
      <c r="L278" s="34"/>
      <c r="R278">
        <f>H278</f>
        <v>2.56</v>
      </c>
    </row>
    <row r="279" spans="1:26" ht="14.25" x14ac:dyDescent="0.2">
      <c r="A279" s="47"/>
      <c r="B279" s="48"/>
      <c r="C279" s="48" t="s">
        <v>709</v>
      </c>
      <c r="D279" s="31"/>
      <c r="E279" s="13"/>
      <c r="F279" s="32">
        <f>Source!AL138</f>
        <v>45.42</v>
      </c>
      <c r="G279" s="33" t="str">
        <f>Source!DD138</f>
        <v/>
      </c>
      <c r="H279" s="32">
        <f>ROUND(Source!AC138*Source!I138, 2)</f>
        <v>181.68</v>
      </c>
      <c r="I279" s="33"/>
      <c r="J279" s="33">
        <f>IF(Source!BC138&lt;&gt; 0, Source!BC138, 1)</f>
        <v>6.71</v>
      </c>
      <c r="K279" s="32">
        <f>Source!P138</f>
        <v>1219.07</v>
      </c>
      <c r="L279" s="34"/>
    </row>
    <row r="280" spans="1:26" ht="14.25" x14ac:dyDescent="0.2">
      <c r="A280" s="47"/>
      <c r="B280" s="48"/>
      <c r="C280" s="48" t="s">
        <v>703</v>
      </c>
      <c r="D280" s="31" t="s">
        <v>704</v>
      </c>
      <c r="E280" s="13">
        <f>Source!BZ138</f>
        <v>128</v>
      </c>
      <c r="F280" s="75" t="str">
        <f>CONCATENATE(" )", Source!DL138, Source!FT138, "=", Source!FX138)</f>
        <v xml:space="preserve"> )*0,9=115,2</v>
      </c>
      <c r="G280" s="76"/>
      <c r="H280" s="32">
        <f>SUM(S275:S282)</f>
        <v>142.80000000000001</v>
      </c>
      <c r="I280" s="35"/>
      <c r="J280" s="29">
        <f>Source!AT138</f>
        <v>115</v>
      </c>
      <c r="K280" s="32">
        <f>SUM(T275:T282)</f>
        <v>956.54</v>
      </c>
      <c r="L280" s="34"/>
    </row>
    <row r="281" spans="1:26" ht="14.25" x14ac:dyDescent="0.2">
      <c r="A281" s="47"/>
      <c r="B281" s="48"/>
      <c r="C281" s="48" t="s">
        <v>705</v>
      </c>
      <c r="D281" s="31" t="s">
        <v>704</v>
      </c>
      <c r="E281" s="13">
        <f>Source!CA138</f>
        <v>83</v>
      </c>
      <c r="F281" s="75" t="str">
        <f>CONCATENATE(" )", Source!DM138, Source!FU138, "=", Source!FY138)</f>
        <v xml:space="preserve"> )*0,85=70,55</v>
      </c>
      <c r="G281" s="76"/>
      <c r="H281" s="32">
        <f>SUM(U275:U282)</f>
        <v>87.45</v>
      </c>
      <c r="I281" s="35"/>
      <c r="J281" s="29">
        <f>Source!AU138</f>
        <v>71</v>
      </c>
      <c r="K281" s="32">
        <f>SUM(V275:V282)</f>
        <v>590.55999999999995</v>
      </c>
      <c r="L281" s="34"/>
    </row>
    <row r="282" spans="1:26" ht="14.25" x14ac:dyDescent="0.2">
      <c r="A282" s="49"/>
      <c r="B282" s="50"/>
      <c r="C282" s="50" t="s">
        <v>706</v>
      </c>
      <c r="D282" s="37" t="s">
        <v>707</v>
      </c>
      <c r="E282" s="38">
        <f>Source!AQ138</f>
        <v>2.91</v>
      </c>
      <c r="F282" s="39"/>
      <c r="G282" s="41" t="str">
        <f>Source!DI138</f>
        <v>)*1,15</v>
      </c>
      <c r="H282" s="39"/>
      <c r="I282" s="41"/>
      <c r="J282" s="41"/>
      <c r="K282" s="39"/>
      <c r="L282" s="44">
        <f>Source!U138</f>
        <v>13.385999999999999</v>
      </c>
    </row>
    <row r="283" spans="1:26" ht="15" x14ac:dyDescent="0.25">
      <c r="G283" s="72">
        <f>H276+H277+H279+H280+H281</f>
        <v>575.29000000000008</v>
      </c>
      <c r="H283" s="72"/>
      <c r="J283" s="72">
        <f>K276+K277+K279+K280+K281</f>
        <v>3862.31</v>
      </c>
      <c r="K283" s="72"/>
      <c r="L283" s="43">
        <f>Source!U138</f>
        <v>13.385999999999999</v>
      </c>
      <c r="O283" s="26">
        <f>G283</f>
        <v>575.29000000000008</v>
      </c>
      <c r="P283" s="26">
        <f>J283</f>
        <v>3862.31</v>
      </c>
      <c r="Q283" s="26">
        <f>L283</f>
        <v>13.385999999999999</v>
      </c>
      <c r="W283">
        <f>IF(Source!BI138&lt;=1,H276+H277+H279+H280+H281, 0)</f>
        <v>575.29000000000008</v>
      </c>
      <c r="X283">
        <f>IF(Source!BI138=2,H276+H277+H279+H280+H281, 0)</f>
        <v>0</v>
      </c>
      <c r="Y283">
        <f>IF(Source!BI138=3,H276+H277+H279+H280+H281, 0)</f>
        <v>0</v>
      </c>
      <c r="Z283">
        <f>IF(Source!BI138=4,H276+H277+H279+H280+H281, 0)</f>
        <v>0</v>
      </c>
    </row>
    <row r="284" spans="1:26" ht="71.25" x14ac:dyDescent="0.2">
      <c r="A284" s="47" t="str">
        <f>Source!E140</f>
        <v>28</v>
      </c>
      <c r="B284" s="48" t="str">
        <f>Source!F140</f>
        <v>16-05-001-03</v>
      </c>
      <c r="C284" s="48" t="str">
        <f>Source!G140</f>
        <v>Демонтаж: Установка вентилей, задвижек, затворов, клапанов обратных, кранов проходных на трубопроводах из стальных труб диаметром до 100 мм</v>
      </c>
      <c r="D284" s="31" t="str">
        <f>Source!H140</f>
        <v>ШТ</v>
      </c>
      <c r="E284" s="13">
        <f>Source!I140</f>
        <v>4</v>
      </c>
      <c r="F284" s="32">
        <f>Source!AL140+Source!AM140+Source!AO140</f>
        <v>80.2</v>
      </c>
      <c r="G284" s="33"/>
      <c r="H284" s="32"/>
      <c r="I284" s="33" t="str">
        <f>Source!BO140</f>
        <v/>
      </c>
      <c r="J284" s="33"/>
      <c r="K284" s="32"/>
      <c r="L284" s="34"/>
      <c r="S284">
        <f>ROUND((Source!FX140/100)*((ROUND(Source!AF140*Source!I140, 2)+ROUND(Source!AE140*Source!I140, 2))), 2)</f>
        <v>49.58</v>
      </c>
      <c r="T284">
        <f>Source!X140</f>
        <v>332.12</v>
      </c>
      <c r="U284">
        <f>ROUND((Source!FY140/100)*((ROUND(Source!AF140*Source!I140, 2)+ROUND(Source!AE140*Source!I140, 2))), 2)</f>
        <v>30.36</v>
      </c>
      <c r="V284">
        <f>Source!Y140</f>
        <v>205.05</v>
      </c>
    </row>
    <row r="285" spans="1:26" ht="14.25" x14ac:dyDescent="0.2">
      <c r="A285" s="47"/>
      <c r="B285" s="48"/>
      <c r="C285" s="48" t="s">
        <v>702</v>
      </c>
      <c r="D285" s="31"/>
      <c r="E285" s="13"/>
      <c r="F285" s="32">
        <f>Source!AO140</f>
        <v>26.39</v>
      </c>
      <c r="G285" s="33" t="str">
        <f>Source!DG140</f>
        <v>)*0,4</v>
      </c>
      <c r="H285" s="32">
        <f>ROUND(Source!AF140*Source!I140, 2)</f>
        <v>42.24</v>
      </c>
      <c r="I285" s="33"/>
      <c r="J285" s="33">
        <f>IF(Source!BA140&lt;&gt; 0, Source!BA140, 1)</f>
        <v>6.71</v>
      </c>
      <c r="K285" s="32">
        <f>Source!S140</f>
        <v>283.43</v>
      </c>
      <c r="L285" s="34"/>
      <c r="R285">
        <f>H285</f>
        <v>42.24</v>
      </c>
    </row>
    <row r="286" spans="1:26" ht="14.25" x14ac:dyDescent="0.2">
      <c r="A286" s="47"/>
      <c r="B286" s="48"/>
      <c r="C286" s="48" t="s">
        <v>298</v>
      </c>
      <c r="D286" s="31"/>
      <c r="E286" s="13"/>
      <c r="F286" s="32">
        <f>Source!AM140</f>
        <v>8.39</v>
      </c>
      <c r="G286" s="33" t="str">
        <f>Source!DE140</f>
        <v>)*0,4</v>
      </c>
      <c r="H286" s="32">
        <f>ROUND(Source!AD140*Source!I140, 2)</f>
        <v>13.4</v>
      </c>
      <c r="I286" s="33"/>
      <c r="J286" s="33">
        <f>IF(Source!BB140&lt;&gt; 0, Source!BB140, 1)</f>
        <v>6.71</v>
      </c>
      <c r="K286" s="32">
        <f>Source!Q140</f>
        <v>89.91</v>
      </c>
      <c r="L286" s="34"/>
    </row>
    <row r="287" spans="1:26" ht="14.25" x14ac:dyDescent="0.2">
      <c r="A287" s="47"/>
      <c r="B287" s="48"/>
      <c r="C287" s="48" t="s">
        <v>708</v>
      </c>
      <c r="D287" s="31"/>
      <c r="E287" s="13"/>
      <c r="F287" s="32">
        <f>Source!AN140</f>
        <v>0.51</v>
      </c>
      <c r="G287" s="33" t="str">
        <f>Source!DF140</f>
        <v>)*0,4</v>
      </c>
      <c r="H287" s="45">
        <f>ROUND(Source!AE140*Source!I140, 2)</f>
        <v>0.8</v>
      </c>
      <c r="I287" s="33"/>
      <c r="J287" s="33">
        <f>IF(Source!BS140&lt;&gt; 0, Source!BS140, 1)</f>
        <v>6.71</v>
      </c>
      <c r="K287" s="45">
        <f>Source!R140</f>
        <v>5.37</v>
      </c>
      <c r="L287" s="34"/>
      <c r="R287">
        <f>H287</f>
        <v>0.8</v>
      </c>
    </row>
    <row r="288" spans="1:26" ht="14.25" x14ac:dyDescent="0.2">
      <c r="A288" s="47"/>
      <c r="B288" s="48"/>
      <c r="C288" s="48" t="s">
        <v>703</v>
      </c>
      <c r="D288" s="31" t="s">
        <v>704</v>
      </c>
      <c r="E288" s="13">
        <f>Source!BZ140</f>
        <v>128</v>
      </c>
      <c r="F288" s="75" t="str">
        <f>CONCATENATE(" )", Source!DL140, Source!FT140, "=", Source!FX140)</f>
        <v xml:space="preserve"> )*0,9=115,2</v>
      </c>
      <c r="G288" s="76"/>
      <c r="H288" s="32">
        <f>SUM(S284:S290)</f>
        <v>49.58</v>
      </c>
      <c r="I288" s="35"/>
      <c r="J288" s="29">
        <f>Source!AT140</f>
        <v>115</v>
      </c>
      <c r="K288" s="32">
        <f>SUM(T284:T290)</f>
        <v>332.12</v>
      </c>
      <c r="L288" s="34"/>
    </row>
    <row r="289" spans="1:32" ht="14.25" x14ac:dyDescent="0.2">
      <c r="A289" s="47"/>
      <c r="B289" s="48"/>
      <c r="C289" s="48" t="s">
        <v>705</v>
      </c>
      <c r="D289" s="31" t="s">
        <v>704</v>
      </c>
      <c r="E289" s="13">
        <f>Source!CA140</f>
        <v>83</v>
      </c>
      <c r="F289" s="75" t="str">
        <f>CONCATENATE(" )", Source!DM140, Source!FU140, "=", Source!FY140)</f>
        <v xml:space="preserve"> )*0,85=70,55</v>
      </c>
      <c r="G289" s="76"/>
      <c r="H289" s="32">
        <f>SUM(U284:U290)</f>
        <v>30.36</v>
      </c>
      <c r="I289" s="35"/>
      <c r="J289" s="29">
        <f>Source!AU140</f>
        <v>71</v>
      </c>
      <c r="K289" s="32">
        <f>SUM(V284:V290)</f>
        <v>205.05</v>
      </c>
      <c r="L289" s="34"/>
    </row>
    <row r="290" spans="1:32" ht="14.25" x14ac:dyDescent="0.2">
      <c r="A290" s="49"/>
      <c r="B290" s="50"/>
      <c r="C290" s="50" t="s">
        <v>706</v>
      </c>
      <c r="D290" s="37" t="s">
        <v>707</v>
      </c>
      <c r="E290" s="38">
        <f>Source!AQ140</f>
        <v>2.91</v>
      </c>
      <c r="F290" s="39"/>
      <c r="G290" s="41" t="str">
        <f>Source!DI140</f>
        <v>)*0,4</v>
      </c>
      <c r="H290" s="39"/>
      <c r="I290" s="41"/>
      <c r="J290" s="41"/>
      <c r="K290" s="39"/>
      <c r="L290" s="44">
        <f>Source!U140</f>
        <v>4.6560000000000006</v>
      </c>
    </row>
    <row r="291" spans="1:32" ht="15" x14ac:dyDescent="0.25">
      <c r="G291" s="72">
        <f>H285+H286+H288+H289</f>
        <v>135.57999999999998</v>
      </c>
      <c r="H291" s="72"/>
      <c r="J291" s="72">
        <f>K285+K286+K288+K289</f>
        <v>910.51</v>
      </c>
      <c r="K291" s="72"/>
      <c r="L291" s="43">
        <f>Source!U140</f>
        <v>4.6560000000000006</v>
      </c>
      <c r="O291" s="26">
        <f>G291</f>
        <v>135.57999999999998</v>
      </c>
      <c r="P291" s="26">
        <f>J291</f>
        <v>910.51</v>
      </c>
      <c r="Q291" s="26">
        <f>L291</f>
        <v>4.6560000000000006</v>
      </c>
      <c r="W291">
        <f>IF(Source!BI140&lt;=1,H285+H286+H288+H289, 0)</f>
        <v>135.57999999999998</v>
      </c>
      <c r="X291">
        <f>IF(Source!BI140=2,H285+H286+H288+H289, 0)</f>
        <v>0</v>
      </c>
      <c r="Y291">
        <f>IF(Source!BI140=3,H285+H286+H288+H289, 0)</f>
        <v>0</v>
      </c>
      <c r="Z291">
        <f>IF(Source!BI140=4,H285+H286+H288+H289, 0)</f>
        <v>0</v>
      </c>
    </row>
    <row r="293" spans="1:32" ht="15" x14ac:dyDescent="0.25">
      <c r="A293" s="74" t="str">
        <f>CONCATENATE("Итого по разделу: ",IF(Source!G142&lt;&gt;"Новый раздел", Source!G142, ""))</f>
        <v>Итого по разделу: Временные инженерные сети для пожаротушения</v>
      </c>
      <c r="B293" s="74"/>
      <c r="C293" s="74"/>
      <c r="D293" s="74"/>
      <c r="E293" s="74"/>
      <c r="F293" s="74"/>
      <c r="G293" s="73">
        <f>SUM(O247:O292)</f>
        <v>4428.3099999999995</v>
      </c>
      <c r="H293" s="73"/>
      <c r="I293" s="28"/>
      <c r="J293" s="73">
        <f>SUM(P247:P292)</f>
        <v>29732.38</v>
      </c>
      <c r="K293" s="73"/>
      <c r="L293" s="43">
        <f>SUM(Q247:Q292)</f>
        <v>114.88499999999999</v>
      </c>
      <c r="AF293" s="53" t="str">
        <f>CONCATENATE("Итого по разделу: ",IF(Source!G142&lt;&gt;"Новый раздел", Source!G142, ""))</f>
        <v>Итого по разделу: Временные инженерные сети для пожаротушения</v>
      </c>
    </row>
    <row r="295" spans="1:32" ht="15" x14ac:dyDescent="0.25">
      <c r="A295" s="74" t="str">
        <f>CONCATENATE("Итого по локальной смете: ",IF(Source!G171&lt;&gt;"Новая локальная смета", Source!G171, ""))</f>
        <v xml:space="preserve">Итого по локальной смете: </v>
      </c>
      <c r="B295" s="74"/>
      <c r="C295" s="74"/>
      <c r="D295" s="74"/>
      <c r="E295" s="74"/>
      <c r="F295" s="74"/>
      <c r="G295" s="73">
        <f>SUM(O21:O294)</f>
        <v>300365.11999999994</v>
      </c>
      <c r="H295" s="73"/>
      <c r="I295" s="28"/>
      <c r="J295" s="73">
        <f>SUM(P21:P294)</f>
        <v>2015605.4400000004</v>
      </c>
      <c r="K295" s="73"/>
      <c r="L295" s="43">
        <f>SUM(Q21:Q294)</f>
        <v>895.68837999999994</v>
      </c>
    </row>
    <row r="296" spans="1:32" ht="14.25" x14ac:dyDescent="0.2">
      <c r="C296" s="78" t="str">
        <f>Source!H200</f>
        <v>НДС 18%</v>
      </c>
      <c r="D296" s="78"/>
      <c r="E296" s="78"/>
      <c r="F296" s="78"/>
      <c r="G296" s="78"/>
      <c r="H296" s="78"/>
      <c r="I296" s="78"/>
      <c r="J296" s="79">
        <f>IF(Source!P200=0, "", Source!P200)</f>
        <v>362808.98</v>
      </c>
      <c r="K296" s="79"/>
    </row>
    <row r="297" spans="1:32" ht="15" x14ac:dyDescent="0.25">
      <c r="C297" s="74" t="str">
        <f>Source!H201</f>
        <v>Всего по смете</v>
      </c>
      <c r="D297" s="74"/>
      <c r="E297" s="74"/>
      <c r="F297" s="74"/>
      <c r="G297" s="74"/>
      <c r="H297" s="74"/>
      <c r="I297" s="74"/>
      <c r="J297" s="73">
        <f>IF(Source!P201=0, "", Source!P201)</f>
        <v>2378414.42</v>
      </c>
      <c r="K297" s="73"/>
    </row>
  </sheetData>
  <mergeCells count="124">
    <mergeCell ref="B4:K4"/>
    <mergeCell ref="B6:K6"/>
    <mergeCell ref="B8:K8"/>
    <mergeCell ref="B9:K9"/>
    <mergeCell ref="G11:H11"/>
    <mergeCell ref="I11:J11"/>
    <mergeCell ref="C15:F15"/>
    <mergeCell ref="G15:H15"/>
    <mergeCell ref="I15:J15"/>
    <mergeCell ref="K15:L15"/>
    <mergeCell ref="C14:F14"/>
    <mergeCell ref="G14:H14"/>
    <mergeCell ref="I14:J14"/>
    <mergeCell ref="K14:L14"/>
    <mergeCell ref="C12:F12"/>
    <mergeCell ref="G12:H12"/>
    <mergeCell ref="I12:J12"/>
    <mergeCell ref="K12:L12"/>
    <mergeCell ref="C13:F13"/>
    <mergeCell ref="G13:H13"/>
    <mergeCell ref="I13:J13"/>
    <mergeCell ref="K13:L13"/>
    <mergeCell ref="C16:F16"/>
    <mergeCell ref="G16:H16"/>
    <mergeCell ref="I16:J16"/>
    <mergeCell ref="K16:L16"/>
    <mergeCell ref="A18:L18"/>
    <mergeCell ref="G107:H107"/>
    <mergeCell ref="J96:K96"/>
    <mergeCell ref="G96:H96"/>
    <mergeCell ref="J74:K74"/>
    <mergeCell ref="G74:H74"/>
    <mergeCell ref="J65:K65"/>
    <mergeCell ref="G65:H65"/>
    <mergeCell ref="C296:I296"/>
    <mergeCell ref="J296:K296"/>
    <mergeCell ref="C297:I297"/>
    <mergeCell ref="J297:K297"/>
    <mergeCell ref="J29:K29"/>
    <mergeCell ref="G29:H29"/>
    <mergeCell ref="G179:H179"/>
    <mergeCell ref="F175:G175"/>
    <mergeCell ref="F174:G174"/>
    <mergeCell ref="J167:K167"/>
    <mergeCell ref="G167:H167"/>
    <mergeCell ref="J156:K156"/>
    <mergeCell ref="G156:H156"/>
    <mergeCell ref="F152:G152"/>
    <mergeCell ref="J38:K38"/>
    <mergeCell ref="G38:H38"/>
    <mergeCell ref="J36:K36"/>
    <mergeCell ref="G36:H36"/>
    <mergeCell ref="F34:G34"/>
    <mergeCell ref="F33:G33"/>
    <mergeCell ref="F59:G59"/>
    <mergeCell ref="F58:G58"/>
    <mergeCell ref="J51:K51"/>
    <mergeCell ref="G51:H51"/>
    <mergeCell ref="J40:K40"/>
    <mergeCell ref="G40:H40"/>
    <mergeCell ref="J85:K85"/>
    <mergeCell ref="G85:H85"/>
    <mergeCell ref="J126:K126"/>
    <mergeCell ref="G126:H126"/>
    <mergeCell ref="J116:K116"/>
    <mergeCell ref="G116:H116"/>
    <mergeCell ref="J107:K107"/>
    <mergeCell ref="J236:K236"/>
    <mergeCell ref="G236:H236"/>
    <mergeCell ref="F234:G234"/>
    <mergeCell ref="F233:G233"/>
    <mergeCell ref="J226:K226"/>
    <mergeCell ref="F151:G151"/>
    <mergeCell ref="J145:K145"/>
    <mergeCell ref="G145:H145"/>
    <mergeCell ref="F142:G142"/>
    <mergeCell ref="F141:G141"/>
    <mergeCell ref="J135:K135"/>
    <mergeCell ref="G135:H135"/>
    <mergeCell ref="F187:G187"/>
    <mergeCell ref="F186:G186"/>
    <mergeCell ref="J179:K179"/>
    <mergeCell ref="F289:G289"/>
    <mergeCell ref="F288:G288"/>
    <mergeCell ref="J283:K283"/>
    <mergeCell ref="G283:H283"/>
    <mergeCell ref="F281:G281"/>
    <mergeCell ref="F280:G280"/>
    <mergeCell ref="J274:K274"/>
    <mergeCell ref="F210:G210"/>
    <mergeCell ref="J203:K203"/>
    <mergeCell ref="G203:H203"/>
    <mergeCell ref="F199:G199"/>
    <mergeCell ref="F198:G198"/>
    <mergeCell ref="J191:K191"/>
    <mergeCell ref="G191:H191"/>
    <mergeCell ref="G226:H226"/>
    <mergeCell ref="F223:G223"/>
    <mergeCell ref="F222:G222"/>
    <mergeCell ref="J215:K215"/>
    <mergeCell ref="G215:H215"/>
    <mergeCell ref="F211:G211"/>
    <mergeCell ref="J245:K245"/>
    <mergeCell ref="G245:H245"/>
    <mergeCell ref="G295:H295"/>
    <mergeCell ref="J295:K295"/>
    <mergeCell ref="A295:F295"/>
    <mergeCell ref="G293:H293"/>
    <mergeCell ref="J293:K293"/>
    <mergeCell ref="A293:F293"/>
    <mergeCell ref="J291:K291"/>
    <mergeCell ref="G291:H291"/>
    <mergeCell ref="F262:G262"/>
    <mergeCell ref="J257:K257"/>
    <mergeCell ref="G257:H257"/>
    <mergeCell ref="F254:G254"/>
    <mergeCell ref="F253:G253"/>
    <mergeCell ref="A247:L247"/>
    <mergeCell ref="G274:H274"/>
    <mergeCell ref="F272:G272"/>
    <mergeCell ref="F271:G271"/>
    <mergeCell ref="J265:K265"/>
    <mergeCell ref="G265:H265"/>
    <mergeCell ref="F263:G263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33"/>
  <sheetViews>
    <sheetView topLeftCell="A37" zoomScaleNormal="100" workbookViewId="0">
      <selection activeCell="F53" sqref="F53"/>
    </sheetView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28"/>
      <c r="B2" s="28"/>
      <c r="C2" s="28"/>
      <c r="D2" s="28"/>
      <c r="E2" s="114" t="s">
        <v>713</v>
      </c>
      <c r="F2" s="114"/>
      <c r="G2" s="114"/>
      <c r="H2" s="114"/>
    </row>
    <row r="3" spans="1:31" ht="14.25" x14ac:dyDescent="0.2">
      <c r="A3" s="14"/>
      <c r="B3" s="14"/>
      <c r="C3" s="14"/>
      <c r="D3" s="14"/>
      <c r="E3" s="114" t="s">
        <v>714</v>
      </c>
      <c r="F3" s="114"/>
      <c r="G3" s="114"/>
      <c r="H3" s="114"/>
    </row>
    <row r="4" spans="1:31" ht="14.25" x14ac:dyDescent="0.2">
      <c r="A4" s="14"/>
      <c r="B4" s="14"/>
      <c r="C4" s="14"/>
      <c r="D4" s="14"/>
      <c r="E4" s="114" t="s">
        <v>715</v>
      </c>
      <c r="F4" s="114"/>
      <c r="G4" s="114"/>
      <c r="H4" s="114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105" t="s">
        <v>716</v>
      </c>
      <c r="H6" s="106"/>
    </row>
    <row r="7" spans="1:31" ht="14.25" x14ac:dyDescent="0.2">
      <c r="A7" s="14"/>
      <c r="B7" s="14"/>
      <c r="C7" s="14"/>
      <c r="D7" s="14"/>
      <c r="E7" s="14"/>
      <c r="F7" s="13" t="s">
        <v>717</v>
      </c>
      <c r="G7" s="115" t="s">
        <v>718</v>
      </c>
      <c r="H7" s="106"/>
    </row>
    <row r="8" spans="1:31" ht="14.25" x14ac:dyDescent="0.2">
      <c r="A8" s="14"/>
      <c r="B8" s="14"/>
      <c r="C8" s="14"/>
      <c r="D8" s="14"/>
      <c r="E8" s="14"/>
      <c r="F8" s="14"/>
      <c r="G8" s="105" t="str">
        <f>IF(Source!AT15 &lt;&gt; "", Source!AT15, "")</f>
        <v/>
      </c>
      <c r="H8" s="106"/>
    </row>
    <row r="9" spans="1:31" ht="14.25" x14ac:dyDescent="0.2">
      <c r="A9" s="14" t="s">
        <v>719</v>
      </c>
      <c r="B9" s="14"/>
      <c r="C9" s="111" t="str">
        <f>IF(Source!BA15 &lt;&gt; "", Source!BA15, IF(Source!AU15 &lt;&gt; "", Source!AU15, ""))</f>
        <v/>
      </c>
      <c r="D9" s="111"/>
      <c r="E9" s="111"/>
      <c r="F9" s="13" t="s">
        <v>720</v>
      </c>
      <c r="G9" s="109"/>
      <c r="H9" s="110"/>
    </row>
    <row r="10" spans="1:31" ht="14.25" x14ac:dyDescent="0.2">
      <c r="A10" s="14"/>
      <c r="B10" s="14"/>
      <c r="C10" s="103" t="s">
        <v>721</v>
      </c>
      <c r="D10" s="103"/>
      <c r="E10" s="103"/>
      <c r="F10" s="14"/>
      <c r="G10" s="105" t="str">
        <f>IF(Source!AK15 &lt;&gt; "", Source!AK15, "")</f>
        <v/>
      </c>
      <c r="H10" s="106"/>
    </row>
    <row r="11" spans="1:31" ht="14.25" x14ac:dyDescent="0.2">
      <c r="A11" s="14" t="s">
        <v>722</v>
      </c>
      <c r="B11" s="14"/>
      <c r="C11" s="111" t="str">
        <f>IF(Source!AX12&lt;&gt; "", Source!AX12, IF(Source!AJ12 &lt;&gt; "", Source!AJ12, ""))</f>
        <v/>
      </c>
      <c r="D11" s="111"/>
      <c r="E11" s="111"/>
      <c r="F11" s="13" t="s">
        <v>720</v>
      </c>
      <c r="G11" s="109"/>
      <c r="H11" s="110"/>
    </row>
    <row r="12" spans="1:31" ht="14.25" x14ac:dyDescent="0.2">
      <c r="A12" s="14"/>
      <c r="B12" s="14"/>
      <c r="C12" s="103" t="s">
        <v>721</v>
      </c>
      <c r="D12" s="103"/>
      <c r="E12" s="103"/>
      <c r="F12" s="14"/>
      <c r="G12" s="105" t="str">
        <f>IF(Source!AO15 &lt;&gt; "", Source!AO15, "")</f>
        <v/>
      </c>
      <c r="H12" s="106"/>
    </row>
    <row r="13" spans="1:31" ht="14.25" x14ac:dyDescent="0.2">
      <c r="A13" s="14" t="s">
        <v>723</v>
      </c>
      <c r="B13" s="14"/>
      <c r="C13" s="111" t="str">
        <f>IF(Source!AY12&lt;&gt; "", Source!AY12, IF(Source!AN12 &lt;&gt; "", Source!AN12, ""))</f>
        <v/>
      </c>
      <c r="D13" s="111"/>
      <c r="E13" s="111"/>
      <c r="F13" s="13" t="s">
        <v>720</v>
      </c>
      <c r="G13" s="109"/>
      <c r="H13" s="110"/>
    </row>
    <row r="14" spans="1:31" ht="14.25" x14ac:dyDescent="0.2">
      <c r="A14" s="14"/>
      <c r="B14" s="14"/>
      <c r="C14" s="103" t="s">
        <v>721</v>
      </c>
      <c r="D14" s="103"/>
      <c r="E14" s="103"/>
      <c r="F14" s="14"/>
      <c r="G14" s="105" t="str">
        <f>IF(Source!CO15 &lt;&gt; "", Source!CO15, "")</f>
        <v/>
      </c>
      <c r="H14" s="106"/>
    </row>
    <row r="15" spans="1:31" ht="57" x14ac:dyDescent="0.2">
      <c r="A15" s="14" t="s">
        <v>724</v>
      </c>
      <c r="B15" s="14"/>
      <c r="C15" s="111" t="s">
        <v>5</v>
      </c>
      <c r="D15" s="111"/>
      <c r="E15" s="111"/>
      <c r="F15" s="14"/>
      <c r="G15" s="109"/>
      <c r="H15" s="110"/>
      <c r="AE15" s="30" t="s">
        <v>5</v>
      </c>
    </row>
    <row r="16" spans="1:31" ht="14.25" x14ac:dyDescent="0.2">
      <c r="A16" s="14"/>
      <c r="B16" s="14"/>
      <c r="C16" s="103" t="s">
        <v>725</v>
      </c>
      <c r="D16" s="103"/>
      <c r="E16" s="103"/>
      <c r="F16" s="14"/>
      <c r="G16" s="105" t="str">
        <f>IF(Source!CP15 &lt;&gt; "", Source!CP15, "")</f>
        <v/>
      </c>
      <c r="H16" s="106"/>
    </row>
    <row r="17" spans="1:31" ht="57" x14ac:dyDescent="0.2">
      <c r="A17" s="14" t="s">
        <v>726</v>
      </c>
      <c r="B17" s="14"/>
      <c r="C17" s="111" t="str">
        <f>IF(Source!G12&lt;&gt;"Новый объект", Source!G12, "")</f>
        <v>Монтаж насосных установок системы пожарного водопровода согласно проекту № 136-06/2018 ВПВ в здании учебного корпуса "К" НИЯУ МИФИ по адресу: г. Москва, Каширское шоссе, д. 31, стр. 46</v>
      </c>
      <c r="D17" s="111"/>
      <c r="E17" s="111"/>
      <c r="F17" s="14"/>
      <c r="G17" s="112"/>
      <c r="H17" s="113"/>
      <c r="AE17" s="30" t="str">
        <f>IF(Source!G12&lt;&gt;"Новый объект", Source!G12, "")</f>
        <v>Монтаж насосных установок системы пожарного водопровода согласно проекту № 136-06/2018 ВПВ в здании учебного корпуса "К" НИЯУ МИФИ по адресу: г. Москва, Каширское шоссе, д. 31, стр. 46</v>
      </c>
    </row>
    <row r="18" spans="1:31" ht="14.25" x14ac:dyDescent="0.2">
      <c r="A18" s="14"/>
      <c r="B18" s="14"/>
      <c r="C18" s="103" t="s">
        <v>727</v>
      </c>
      <c r="D18" s="103"/>
      <c r="E18" s="103"/>
      <c r="F18" s="14"/>
      <c r="G18" s="14"/>
      <c r="H18" s="14"/>
    </row>
    <row r="19" spans="1:31" ht="14.25" x14ac:dyDescent="0.2">
      <c r="A19" s="14"/>
      <c r="B19" s="14"/>
      <c r="C19" s="14"/>
      <c r="D19" s="83" t="s">
        <v>728</v>
      </c>
      <c r="E19" s="83"/>
      <c r="F19" s="104"/>
      <c r="G19" s="105" t="str">
        <f>IF(Source!CQ15 &lt;&gt; "", Source!CQ15, "")</f>
        <v/>
      </c>
      <c r="H19" s="106"/>
    </row>
    <row r="20" spans="1:31" ht="14.25" x14ac:dyDescent="0.2">
      <c r="A20" s="14"/>
      <c r="B20" s="14"/>
      <c r="C20" s="14"/>
      <c r="D20" s="83" t="s">
        <v>729</v>
      </c>
      <c r="E20" s="104"/>
      <c r="F20" s="54" t="s">
        <v>730</v>
      </c>
      <c r="G20" s="105" t="str">
        <f>IF(Source!CR15 &lt;&gt; "", Source!CR15, "")</f>
        <v/>
      </c>
      <c r="H20" s="106"/>
    </row>
    <row r="21" spans="1:31" ht="14.25" x14ac:dyDescent="0.2">
      <c r="A21" s="14"/>
      <c r="B21" s="14"/>
      <c r="C21" s="14"/>
      <c r="D21" s="14"/>
      <c r="E21" s="14"/>
      <c r="F21" s="22" t="s">
        <v>731</v>
      </c>
      <c r="G21" s="107" t="str">
        <f>IF(Source!CS15 &lt;&gt; 0, Source!CS15, "")</f>
        <v/>
      </c>
      <c r="H21" s="108"/>
    </row>
    <row r="22" spans="1:31" ht="14.25" x14ac:dyDescent="0.2">
      <c r="A22" s="14"/>
      <c r="B22" s="14"/>
      <c r="C22" s="14"/>
      <c r="D22" s="14"/>
      <c r="E22" s="14"/>
      <c r="F22" s="13" t="s">
        <v>732</v>
      </c>
      <c r="G22" s="95" t="str">
        <f>IF(Source!CT15 &lt;&gt; "", Source!CT15, "")</f>
        <v/>
      </c>
      <c r="H22" s="96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97" t="s">
        <v>733</v>
      </c>
      <c r="E24" s="99" t="s">
        <v>734</v>
      </c>
      <c r="F24" s="99" t="s">
        <v>735</v>
      </c>
      <c r="G24" s="101"/>
      <c r="H24" s="14"/>
    </row>
    <row r="25" spans="1:31" ht="14.25" x14ac:dyDescent="0.2">
      <c r="A25" s="14"/>
      <c r="B25" s="14"/>
      <c r="C25" s="14"/>
      <c r="D25" s="98"/>
      <c r="E25" s="100"/>
      <c r="F25" s="55" t="s">
        <v>736</v>
      </c>
      <c r="G25" s="56" t="s">
        <v>737</v>
      </c>
      <c r="H25" s="14"/>
    </row>
    <row r="26" spans="1:31" ht="14.25" x14ac:dyDescent="0.2">
      <c r="A26" s="14"/>
      <c r="B26" s="14"/>
      <c r="C26" s="14"/>
      <c r="D26" s="57" t="str">
        <f>IF(Source!CN15 &lt;&gt; "", Source!CN15, "")</f>
        <v/>
      </c>
      <c r="E26" s="58">
        <v>43398.549641203703</v>
      </c>
      <c r="F26" s="57"/>
      <c r="G26" s="59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02" t="s">
        <v>738</v>
      </c>
      <c r="B28" s="102"/>
      <c r="C28" s="102"/>
      <c r="D28" s="102"/>
      <c r="E28" s="102"/>
      <c r="F28" s="102"/>
      <c r="G28" s="102"/>
      <c r="H28" s="102"/>
    </row>
    <row r="29" spans="1:31" ht="18" x14ac:dyDescent="0.25">
      <c r="A29" s="102" t="s">
        <v>739</v>
      </c>
      <c r="B29" s="102"/>
      <c r="C29" s="102"/>
      <c r="D29" s="102"/>
      <c r="E29" s="102"/>
      <c r="F29" s="102"/>
      <c r="G29" s="102"/>
      <c r="H29" s="102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740</v>
      </c>
      <c r="B31" s="14"/>
      <c r="C31" s="14"/>
      <c r="D31" s="14"/>
      <c r="E31" s="14"/>
      <c r="F31" s="93">
        <f>(Source!P233/1000)</f>
        <v>2378.4144200000001</v>
      </c>
      <c r="G31" s="93"/>
      <c r="H31" s="14" t="s">
        <v>741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94" t="s">
        <v>742</v>
      </c>
      <c r="B33" s="94"/>
      <c r="C33" s="94" t="s">
        <v>743</v>
      </c>
      <c r="D33" s="94" t="s">
        <v>744</v>
      </c>
      <c r="E33" s="94" t="s">
        <v>745</v>
      </c>
      <c r="F33" s="94" t="s">
        <v>746</v>
      </c>
      <c r="G33" s="94"/>
      <c r="H33" s="94"/>
    </row>
    <row r="34" spans="1:28" ht="57" x14ac:dyDescent="0.2">
      <c r="A34" s="21" t="s">
        <v>747</v>
      </c>
      <c r="B34" s="21" t="s">
        <v>748</v>
      </c>
      <c r="C34" s="94"/>
      <c r="D34" s="94"/>
      <c r="E34" s="94"/>
      <c r="F34" s="21" t="s">
        <v>749</v>
      </c>
      <c r="G34" s="21" t="s">
        <v>750</v>
      </c>
      <c r="H34" s="21" t="s">
        <v>751</v>
      </c>
    </row>
    <row r="35" spans="1:28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7" spans="1:28" ht="16.5" x14ac:dyDescent="0.25">
      <c r="A37" s="77" t="str">
        <f>CONCATENATE("Локальная смета: ",IF(Source!G20&lt;&gt;"Новая локальная смета", Source!G20, ""))</f>
        <v xml:space="preserve">Локальная смета: </v>
      </c>
      <c r="B37" s="77"/>
      <c r="C37" s="77"/>
      <c r="D37" s="77"/>
      <c r="E37" s="77"/>
      <c r="F37" s="77"/>
      <c r="G37" s="77"/>
      <c r="H37" s="77"/>
    </row>
    <row r="38" spans="1:28" ht="42.75" x14ac:dyDescent="0.2">
      <c r="A38" s="48">
        <v>1</v>
      </c>
      <c r="B38" s="48" t="str">
        <f>Source!E25</f>
        <v>1</v>
      </c>
      <c r="C38" s="48" t="str">
        <f>Source!G25</f>
        <v>Демонтаж дверных коробок в каменных стенах с отбивкой штукатурки в откосах</v>
      </c>
      <c r="D38" s="48" t="str">
        <f>Source!F25</f>
        <v>56-9-1</v>
      </c>
      <c r="E38" s="33" t="str">
        <f>Source!H25</f>
        <v>100 ШТ</v>
      </c>
      <c r="F38" s="14">
        <f>Source!I25</f>
        <v>0.02</v>
      </c>
      <c r="G38" s="24">
        <f>Source!AB25</f>
        <v>1579.15</v>
      </c>
      <c r="H38" s="24">
        <f>Source!O25</f>
        <v>211.92</v>
      </c>
      <c r="T38">
        <f>Source!O25</f>
        <v>211.92</v>
      </c>
      <c r="U38">
        <f>Source!P25</f>
        <v>0</v>
      </c>
      <c r="V38">
        <f>Source!S25</f>
        <v>192.98</v>
      </c>
      <c r="W38">
        <f>Source!Q25</f>
        <v>18.940000000000001</v>
      </c>
      <c r="X38">
        <f>Source!R25</f>
        <v>0</v>
      </c>
      <c r="Y38">
        <f>Source!U25</f>
        <v>3.5860000000000003</v>
      </c>
      <c r="Z38">
        <f>Source!V25</f>
        <v>0</v>
      </c>
      <c r="AA38">
        <f>Source!X25</f>
        <v>158.24</v>
      </c>
      <c r="AB38">
        <f>Source!Y25</f>
        <v>119.65</v>
      </c>
    </row>
    <row r="39" spans="1:28" ht="14.25" x14ac:dyDescent="0.2">
      <c r="C39" s="25" t="str">
        <f>"Объем: "&amp;Source!I25&amp;"=2/"&amp;"100"</f>
        <v>Объем: 0,02=2/100</v>
      </c>
      <c r="F39" s="14"/>
      <c r="G39" s="14"/>
      <c r="H39" s="14"/>
    </row>
    <row r="40" spans="1:28" x14ac:dyDescent="0.2">
      <c r="C40" s="25" t="s">
        <v>752</v>
      </c>
      <c r="D40" s="25">
        <f>Source!BA25</f>
        <v>6.71</v>
      </c>
    </row>
    <row r="41" spans="1:28" x14ac:dyDescent="0.2">
      <c r="C41" s="25" t="s">
        <v>753</v>
      </c>
      <c r="D41" s="25">
        <f>Source!BB25</f>
        <v>6.71</v>
      </c>
    </row>
    <row r="42" spans="1:28" x14ac:dyDescent="0.2">
      <c r="C42" s="25" t="s">
        <v>754</v>
      </c>
      <c r="D42" s="25">
        <f>Source!BC25</f>
        <v>6.71</v>
      </c>
    </row>
    <row r="43" spans="1:28" x14ac:dyDescent="0.2">
      <c r="C43" s="25" t="s">
        <v>755</v>
      </c>
      <c r="D43" s="25">
        <f>Source!BS25</f>
        <v>6.71</v>
      </c>
    </row>
    <row r="44" spans="1:28" ht="14.25" x14ac:dyDescent="0.2">
      <c r="A44" s="48">
        <v>2</v>
      </c>
      <c r="B44" s="48" t="str">
        <f>Source!E27</f>
        <v>1,1</v>
      </c>
      <c r="C44" s="48" t="str">
        <f>Source!G27</f>
        <v>Строительный мусор</v>
      </c>
      <c r="D44" s="48" t="str">
        <f>Source!F27</f>
        <v>01.7.07.07</v>
      </c>
      <c r="E44" s="33" t="str">
        <f>Source!H27</f>
        <v>т</v>
      </c>
      <c r="F44" s="14">
        <f>Source!I27</f>
        <v>0.21</v>
      </c>
      <c r="G44" s="24">
        <f>Source!AB27</f>
        <v>0</v>
      </c>
      <c r="H44" s="24">
        <f>Source!O27</f>
        <v>0</v>
      </c>
      <c r="T44">
        <f>Source!O27</f>
        <v>0</v>
      </c>
      <c r="U44">
        <f>Source!P27</f>
        <v>0</v>
      </c>
      <c r="V44">
        <f>Source!S27</f>
        <v>0</v>
      </c>
      <c r="W44">
        <f>Source!Q27</f>
        <v>0</v>
      </c>
      <c r="X44">
        <f>Source!R27</f>
        <v>0</v>
      </c>
      <c r="Y44">
        <f>Source!U27</f>
        <v>0</v>
      </c>
      <c r="Z44">
        <f>Source!V27</f>
        <v>0</v>
      </c>
      <c r="AA44">
        <f>Source!X27</f>
        <v>0</v>
      </c>
      <c r="AB44">
        <f>Source!Y27</f>
        <v>0</v>
      </c>
    </row>
    <row r="45" spans="1:28" ht="14.25" x14ac:dyDescent="0.2">
      <c r="C45" s="25" t="s">
        <v>754</v>
      </c>
      <c r="D45" s="25">
        <f>Source!BC27</f>
        <v>6.71</v>
      </c>
      <c r="F45" s="14"/>
      <c r="G45" s="14"/>
      <c r="H45" s="14"/>
    </row>
    <row r="46" spans="1:28" ht="57" x14ac:dyDescent="0.2">
      <c r="A46" s="48">
        <v>3</v>
      </c>
      <c r="B46" s="48" t="str">
        <f>Source!E29</f>
        <v>2</v>
      </c>
      <c r="C46" s="48" t="str">
        <f>Source!G29</f>
        <v>Разборка бетонных конструкций объемом более 1 м3 при помощи отбойных молотков из бетона марки 150</v>
      </c>
      <c r="D46" s="48" t="str">
        <f>Source!F29</f>
        <v>46-04-003-02</v>
      </c>
      <c r="E46" s="33" t="str">
        <f>Source!H29</f>
        <v>м3</v>
      </c>
      <c r="F46" s="14">
        <f>Source!I29</f>
        <v>3</v>
      </c>
      <c r="G46" s="24">
        <f>Source!AB29</f>
        <v>552.24</v>
      </c>
      <c r="H46" s="24">
        <f>Source!O29</f>
        <v>11116.59</v>
      </c>
      <c r="T46">
        <f>Source!O29</f>
        <v>11116.59</v>
      </c>
      <c r="U46">
        <f>Source!P29</f>
        <v>0</v>
      </c>
      <c r="V46">
        <f>Source!S29</f>
        <v>3693.45</v>
      </c>
      <c r="W46">
        <f>Source!Q29</f>
        <v>7423.14</v>
      </c>
      <c r="X46">
        <f>Source!R29</f>
        <v>0</v>
      </c>
      <c r="Y46">
        <f>Source!U29</f>
        <v>64.53</v>
      </c>
      <c r="Z46">
        <f>Source!V29</f>
        <v>0</v>
      </c>
      <c r="AA46">
        <f>Source!X29</f>
        <v>3656.52</v>
      </c>
      <c r="AB46">
        <f>Source!Y29</f>
        <v>2216.0700000000002</v>
      </c>
    </row>
    <row r="47" spans="1:28" ht="14.25" x14ac:dyDescent="0.2">
      <c r="C47" s="25" t="s">
        <v>752</v>
      </c>
      <c r="D47" s="25">
        <f>Source!BA29</f>
        <v>6.71</v>
      </c>
      <c r="F47" s="14"/>
      <c r="G47" s="14"/>
      <c r="H47" s="14"/>
    </row>
    <row r="48" spans="1:28" x14ac:dyDescent="0.2">
      <c r="C48" s="25" t="s">
        <v>753</v>
      </c>
      <c r="D48" s="25">
        <f>Source!BB29</f>
        <v>6.71</v>
      </c>
    </row>
    <row r="49" spans="1:28" x14ac:dyDescent="0.2">
      <c r="C49" s="25" t="s">
        <v>754</v>
      </c>
      <c r="D49" s="25">
        <f>Source!BC29</f>
        <v>6.71</v>
      </c>
    </row>
    <row r="50" spans="1:28" x14ac:dyDescent="0.2">
      <c r="C50" s="25" t="s">
        <v>755</v>
      </c>
      <c r="D50" s="25">
        <f>Source!BS29</f>
        <v>6.71</v>
      </c>
    </row>
    <row r="51" spans="1:28" ht="42.75" x14ac:dyDescent="0.2">
      <c r="A51" s="48">
        <v>4</v>
      </c>
      <c r="B51" s="48" t="str">
        <f>Source!E31</f>
        <v>3</v>
      </c>
      <c r="C51" s="48" t="str">
        <f>Source!G31</f>
        <v>Погрузочные работы при автомобильных перевозках мусора строительного с погрузкой вручную</v>
      </c>
      <c r="D51" s="48" t="str">
        <f>Source!F31</f>
        <v>т01-01-01-041</v>
      </c>
      <c r="E51" s="33" t="str">
        <f>Source!H31</f>
        <v>1 Т ГРУЗА</v>
      </c>
      <c r="F51" s="14">
        <f>Source!I31</f>
        <v>1.5</v>
      </c>
      <c r="G51" s="24">
        <f>Source!AB31</f>
        <v>42.98</v>
      </c>
      <c r="H51" s="24">
        <f>Source!GM31</f>
        <v>432.59</v>
      </c>
      <c r="T51">
        <f>Source!GM31</f>
        <v>432.59</v>
      </c>
      <c r="U51">
        <f>Source!P31</f>
        <v>0</v>
      </c>
      <c r="V51">
        <f>Source!S31</f>
        <v>0</v>
      </c>
      <c r="W51">
        <f>Source!Q31</f>
        <v>0</v>
      </c>
      <c r="X51">
        <f>Source!R31</f>
        <v>0</v>
      </c>
      <c r="Y51">
        <f>Source!U31</f>
        <v>0</v>
      </c>
      <c r="Z51">
        <f>Source!V31</f>
        <v>0</v>
      </c>
      <c r="AA51">
        <f>Source!X31</f>
        <v>0</v>
      </c>
      <c r="AB51">
        <f>Source!Y31</f>
        <v>0</v>
      </c>
    </row>
    <row r="52" spans="1:28" ht="14.25" x14ac:dyDescent="0.2">
      <c r="C52" s="25" t="s">
        <v>756</v>
      </c>
      <c r="D52" s="25">
        <f>Source!AZ31</f>
        <v>6.71</v>
      </c>
      <c r="F52" s="14"/>
      <c r="G52" s="14"/>
      <c r="H52" s="14"/>
    </row>
    <row r="53" spans="1:28" ht="57" x14ac:dyDescent="0.2">
      <c r="A53" s="48">
        <v>5</v>
      </c>
      <c r="B53" s="48" t="str">
        <f>Source!E33</f>
        <v>4</v>
      </c>
      <c r="C53" s="48" t="str">
        <f>Source!G33</f>
        <v>Перевозка грузов I класса автомобилями-самосвалами грузоподъемностью 10 т работающих вне карьера на расстояние до 25 км</v>
      </c>
      <c r="D53" s="48" t="str">
        <f>Source!F33</f>
        <v>т03-21-01-025</v>
      </c>
      <c r="E53" s="33" t="str">
        <f>Source!H33</f>
        <v>1 Т ГРУЗА</v>
      </c>
      <c r="F53" s="70">
        <f>Source!I33</f>
        <v>1.4999800000000001</v>
      </c>
      <c r="G53" s="24">
        <f>Source!AB33</f>
        <v>17.32</v>
      </c>
      <c r="H53" s="24">
        <f>Source!GM33</f>
        <v>174.32</v>
      </c>
      <c r="T53">
        <f>Source!GM33</f>
        <v>174.32</v>
      </c>
      <c r="U53">
        <f>Source!P33</f>
        <v>0</v>
      </c>
      <c r="V53">
        <f>Source!S33</f>
        <v>0</v>
      </c>
      <c r="W53">
        <f>Source!Q33</f>
        <v>0</v>
      </c>
      <c r="X53">
        <f>Source!R33</f>
        <v>0</v>
      </c>
      <c r="Y53">
        <f>Source!U33</f>
        <v>0</v>
      </c>
      <c r="Z53">
        <f>Source!V33</f>
        <v>0</v>
      </c>
      <c r="AA53">
        <f>Source!X33</f>
        <v>0</v>
      </c>
      <c r="AB53">
        <f>Source!Y33</f>
        <v>0</v>
      </c>
    </row>
    <row r="54" spans="1:28" ht="14.25" x14ac:dyDescent="0.2">
      <c r="C54" s="25" t="s">
        <v>756</v>
      </c>
      <c r="D54" s="25">
        <f>Source!AZ33</f>
        <v>6.71</v>
      </c>
      <c r="F54" s="14"/>
      <c r="G54" s="14"/>
      <c r="H54" s="14"/>
    </row>
    <row r="55" spans="1:28" ht="85.5" x14ac:dyDescent="0.2">
      <c r="A55" s="48">
        <v>6</v>
      </c>
      <c r="B55" s="48" t="str">
        <f>Source!E35</f>
        <v>5</v>
      </c>
      <c r="C55" s="48" t="str">
        <f>Source!G35</f>
        <v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0,17 т</v>
      </c>
      <c r="D55" s="48" t="str">
        <f>Source!F35</f>
        <v>м07-04-001-02</v>
      </c>
      <c r="E55" s="33" t="str">
        <f>Source!H35</f>
        <v>ШТ</v>
      </c>
      <c r="F55" s="14">
        <f>Source!I35</f>
        <v>2</v>
      </c>
      <c r="G55" s="24">
        <f>Source!AB35</f>
        <v>594.78</v>
      </c>
      <c r="H55" s="24">
        <f>Source!O35</f>
        <v>7981.95</v>
      </c>
      <c r="T55">
        <f>Source!O35</f>
        <v>7981.95</v>
      </c>
      <c r="U55">
        <f>Source!P35</f>
        <v>3378.08</v>
      </c>
      <c r="V55">
        <f>Source!S35</f>
        <v>3961.05</v>
      </c>
      <c r="W55">
        <f>Source!Q35</f>
        <v>642.82000000000005</v>
      </c>
      <c r="X55">
        <f>Source!R35</f>
        <v>33.68</v>
      </c>
      <c r="Y55">
        <f>Source!U35</f>
        <v>62.8</v>
      </c>
      <c r="Z55">
        <f>Source!V35</f>
        <v>0.4</v>
      </c>
      <c r="AA55">
        <f>Source!X35</f>
        <v>3195.78</v>
      </c>
      <c r="AB55">
        <f>Source!Y35</f>
        <v>2396.84</v>
      </c>
    </row>
    <row r="56" spans="1:28" ht="14.25" x14ac:dyDescent="0.2">
      <c r="C56" s="25" t="s">
        <v>752</v>
      </c>
      <c r="D56" s="25">
        <f>Source!BA35</f>
        <v>6.71</v>
      </c>
      <c r="F56" s="14"/>
      <c r="G56" s="14"/>
      <c r="H56" s="14"/>
    </row>
    <row r="57" spans="1:28" x14ac:dyDescent="0.2">
      <c r="C57" s="25" t="s">
        <v>753</v>
      </c>
      <c r="D57" s="25">
        <f>Source!BB35</f>
        <v>6.71</v>
      </c>
    </row>
    <row r="58" spans="1:28" x14ac:dyDescent="0.2">
      <c r="C58" s="25" t="s">
        <v>754</v>
      </c>
      <c r="D58" s="25">
        <f>Source!BC35</f>
        <v>6.71</v>
      </c>
    </row>
    <row r="59" spans="1:28" x14ac:dyDescent="0.2">
      <c r="C59" s="25" t="s">
        <v>755</v>
      </c>
      <c r="D59" s="25">
        <f>Source!BS35</f>
        <v>6.71</v>
      </c>
    </row>
    <row r="60" spans="1:28" ht="54" x14ac:dyDescent="0.2">
      <c r="A60" s="48">
        <v>7</v>
      </c>
      <c r="B60" s="48" t="str">
        <f>Source!E37</f>
        <v>5,1</v>
      </c>
      <c r="C60" s="48" t="s">
        <v>710</v>
      </c>
      <c r="D60" s="48" t="str">
        <f>Source!F37</f>
        <v>Цена поставщика</v>
      </c>
      <c r="E60" s="33" t="str">
        <f>Source!H37</f>
        <v>шт.</v>
      </c>
      <c r="F60" s="14">
        <f>Source!I37</f>
        <v>1</v>
      </c>
      <c r="G60" s="24">
        <f>Source!AB37</f>
        <v>51852.480000000003</v>
      </c>
      <c r="H60" s="24">
        <f>Source!O37</f>
        <v>347930.14</v>
      </c>
      <c r="T60">
        <f>Source!O37</f>
        <v>347930.14</v>
      </c>
      <c r="U60">
        <f>Source!P37</f>
        <v>347930.14</v>
      </c>
      <c r="V60">
        <f>Source!S37</f>
        <v>0</v>
      </c>
      <c r="W60">
        <f>Source!Q37</f>
        <v>0</v>
      </c>
      <c r="X60">
        <f>Source!R37</f>
        <v>0</v>
      </c>
      <c r="Y60">
        <f>Source!U37</f>
        <v>0</v>
      </c>
      <c r="Z60">
        <f>Source!V37</f>
        <v>0</v>
      </c>
      <c r="AA60">
        <f>Source!X37</f>
        <v>0</v>
      </c>
      <c r="AB60">
        <f>Source!Y37</f>
        <v>0</v>
      </c>
    </row>
    <row r="61" spans="1:28" ht="14.25" x14ac:dyDescent="0.2">
      <c r="C61" s="25" t="s">
        <v>754</v>
      </c>
      <c r="D61" s="25">
        <f>Source!BC37</f>
        <v>6.71</v>
      </c>
      <c r="F61" s="14"/>
      <c r="G61" s="14"/>
      <c r="H61" s="14"/>
    </row>
    <row r="62" spans="1:28" ht="54" x14ac:dyDescent="0.2">
      <c r="A62" s="48">
        <v>8</v>
      </c>
      <c r="B62" s="48" t="str">
        <f>Source!E39</f>
        <v>5,2</v>
      </c>
      <c r="C62" s="48" t="s">
        <v>711</v>
      </c>
      <c r="D62" s="48" t="str">
        <f>Source!F39</f>
        <v>Цена поставщика</v>
      </c>
      <c r="E62" s="33" t="str">
        <f>Source!H39</f>
        <v>шт.</v>
      </c>
      <c r="F62" s="14">
        <f>Source!I39</f>
        <v>1</v>
      </c>
      <c r="G62" s="24">
        <f>Source!AB39</f>
        <v>136642.20000000001</v>
      </c>
      <c r="H62" s="24">
        <f>Source!O39</f>
        <v>916869.16</v>
      </c>
      <c r="T62">
        <f>Source!O39</f>
        <v>916869.16</v>
      </c>
      <c r="U62">
        <f>Source!P39</f>
        <v>916869.16</v>
      </c>
      <c r="V62">
        <f>Source!S39</f>
        <v>0</v>
      </c>
      <c r="W62">
        <f>Source!Q39</f>
        <v>0</v>
      </c>
      <c r="X62">
        <f>Source!R39</f>
        <v>0</v>
      </c>
      <c r="Y62">
        <f>Source!U39</f>
        <v>0</v>
      </c>
      <c r="Z62">
        <f>Source!V39</f>
        <v>0</v>
      </c>
      <c r="AA62">
        <f>Source!X39</f>
        <v>0</v>
      </c>
      <c r="AB62">
        <f>Source!Y39</f>
        <v>0</v>
      </c>
    </row>
    <row r="63" spans="1:28" ht="14.25" x14ac:dyDescent="0.2">
      <c r="C63" s="25" t="s">
        <v>754</v>
      </c>
      <c r="D63" s="25">
        <f>Source!BC39</f>
        <v>6.71</v>
      </c>
      <c r="F63" s="14"/>
      <c r="G63" s="14"/>
      <c r="H63" s="14"/>
    </row>
    <row r="64" spans="1:28" ht="28.5" x14ac:dyDescent="0.2">
      <c r="A64" s="48">
        <v>9</v>
      </c>
      <c r="B64" s="48" t="str">
        <f>Source!E41</f>
        <v>6</v>
      </c>
      <c r="C64" s="48" t="str">
        <f>Source!G41</f>
        <v>Устройство фундаментов под оборудование прим.</v>
      </c>
      <c r="D64" s="48" t="str">
        <f>Source!F41</f>
        <v>06-01-006-03</v>
      </c>
      <c r="E64" s="33" t="str">
        <f>Source!H41</f>
        <v>100 м3</v>
      </c>
      <c r="F64" s="14">
        <f>Source!I41</f>
        <v>0.04</v>
      </c>
      <c r="G64" s="24">
        <f>Source!AB41</f>
        <v>72588.800000000003</v>
      </c>
      <c r="H64" s="24">
        <f>Source!O41</f>
        <v>19482.84</v>
      </c>
      <c r="T64">
        <f>Source!O41</f>
        <v>19482.84</v>
      </c>
      <c r="U64">
        <f>Source!P41</f>
        <v>17839.349999999999</v>
      </c>
      <c r="V64">
        <f>Source!S41</f>
        <v>729.3</v>
      </c>
      <c r="W64">
        <f>Source!Q41</f>
        <v>914.19</v>
      </c>
      <c r="X64">
        <f>Source!R41</f>
        <v>65.12</v>
      </c>
      <c r="Y64">
        <f>Source!U41</f>
        <v>12.26728</v>
      </c>
      <c r="Z64">
        <f>Source!V41</f>
        <v>0.74450000000000005</v>
      </c>
      <c r="AA64">
        <f>Source!X41</f>
        <v>754.7</v>
      </c>
      <c r="AB64">
        <f>Source!Y41</f>
        <v>436.93</v>
      </c>
    </row>
    <row r="65" spans="1:28" ht="14.25" x14ac:dyDescent="0.2">
      <c r="C65" s="25" t="str">
        <f>"Объем: "&amp;Source!I41&amp;"=4/"&amp;"100"</f>
        <v>Объем: 0,04=4/100</v>
      </c>
      <c r="F65" s="14"/>
      <c r="G65" s="14"/>
      <c r="H65" s="14"/>
    </row>
    <row r="66" spans="1:28" x14ac:dyDescent="0.2">
      <c r="C66" s="25" t="s">
        <v>752</v>
      </c>
      <c r="D66" s="25">
        <f>Source!BA41</f>
        <v>6.71</v>
      </c>
    </row>
    <row r="67" spans="1:28" x14ac:dyDescent="0.2">
      <c r="C67" s="25" t="s">
        <v>753</v>
      </c>
      <c r="D67" s="25">
        <f>Source!BB41</f>
        <v>6.71</v>
      </c>
    </row>
    <row r="68" spans="1:28" x14ac:dyDescent="0.2">
      <c r="C68" s="25" t="s">
        <v>754</v>
      </c>
      <c r="D68" s="25">
        <f>Source!BC41</f>
        <v>6.71</v>
      </c>
    </row>
    <row r="69" spans="1:28" x14ac:dyDescent="0.2">
      <c r="C69" s="25" t="s">
        <v>755</v>
      </c>
      <c r="D69" s="25">
        <f>Source!BS41</f>
        <v>6.71</v>
      </c>
    </row>
    <row r="70" spans="1:28" x14ac:dyDescent="0.2">
      <c r="C70" s="25" t="s">
        <v>757</v>
      </c>
      <c r="D70" s="92" t="s">
        <v>72</v>
      </c>
      <c r="E70" s="92"/>
      <c r="F70" s="92"/>
      <c r="G70" s="92"/>
      <c r="H70" s="92"/>
    </row>
    <row r="71" spans="1:28" x14ac:dyDescent="0.2">
      <c r="C71" s="25" t="s">
        <v>758</v>
      </c>
      <c r="D71" s="92" t="s">
        <v>72</v>
      </c>
      <c r="E71" s="92"/>
      <c r="F71" s="92"/>
      <c r="G71" s="92"/>
      <c r="H71" s="92"/>
    </row>
    <row r="72" spans="1:28" x14ac:dyDescent="0.2">
      <c r="C72" s="25" t="s">
        <v>759</v>
      </c>
      <c r="D72" s="92" t="s">
        <v>73</v>
      </c>
      <c r="E72" s="92"/>
      <c r="F72" s="92"/>
      <c r="G72" s="92"/>
      <c r="H72" s="92"/>
    </row>
    <row r="73" spans="1:28" x14ac:dyDescent="0.2">
      <c r="C73" s="25" t="s">
        <v>760</v>
      </c>
      <c r="D73" s="92" t="s">
        <v>73</v>
      </c>
      <c r="E73" s="92"/>
      <c r="F73" s="92"/>
      <c r="G73" s="92"/>
      <c r="H73" s="92"/>
    </row>
    <row r="74" spans="1:28" x14ac:dyDescent="0.2">
      <c r="C74" s="25" t="s">
        <v>761</v>
      </c>
      <c r="D74" s="92" t="s">
        <v>72</v>
      </c>
      <c r="E74" s="92"/>
      <c r="F74" s="92"/>
      <c r="G74" s="92"/>
      <c r="H74" s="92"/>
    </row>
    <row r="75" spans="1:28" ht="28.5" x14ac:dyDescent="0.2">
      <c r="A75" s="48">
        <v>10</v>
      </c>
      <c r="B75" s="48" t="str">
        <f>Source!E43</f>
        <v>6,1</v>
      </c>
      <c r="C75" s="48" t="str">
        <f>Source!G43</f>
        <v>Конструкции стальные приспособлений: для монтажа</v>
      </c>
      <c r="D75" s="48" t="str">
        <f>Source!F43</f>
        <v>07.2.07.13-0081</v>
      </c>
      <c r="E75" s="33" t="str">
        <f>Source!H43</f>
        <v>т</v>
      </c>
      <c r="F75" s="14">
        <f>Source!I43</f>
        <v>8.8000000000000005E-3</v>
      </c>
      <c r="G75" s="24">
        <f>Source!AB43</f>
        <v>7441</v>
      </c>
      <c r="H75" s="24">
        <f>Source!O43</f>
        <v>439.38</v>
      </c>
      <c r="T75">
        <f>Source!O43</f>
        <v>439.38</v>
      </c>
      <c r="U75">
        <f>Source!P43</f>
        <v>439.38</v>
      </c>
      <c r="V75">
        <f>Source!S43</f>
        <v>0</v>
      </c>
      <c r="W75">
        <f>Source!Q43</f>
        <v>0</v>
      </c>
      <c r="X75">
        <f>Source!R43</f>
        <v>0</v>
      </c>
      <c r="Y75">
        <f>Source!U43</f>
        <v>0</v>
      </c>
      <c r="Z75">
        <f>Source!V43</f>
        <v>0</v>
      </c>
      <c r="AA75">
        <f>Source!X43</f>
        <v>0</v>
      </c>
      <c r="AB75">
        <f>Source!Y43</f>
        <v>0</v>
      </c>
    </row>
    <row r="76" spans="1:28" ht="14.25" x14ac:dyDescent="0.2">
      <c r="C76" s="25" t="s">
        <v>754</v>
      </c>
      <c r="D76" s="25">
        <f>Source!BC43</f>
        <v>6.71</v>
      </c>
      <c r="F76" s="14"/>
      <c r="G76" s="14"/>
      <c r="H76" s="14"/>
    </row>
    <row r="77" spans="1:28" ht="28.5" x14ac:dyDescent="0.2">
      <c r="A77" s="48">
        <v>11</v>
      </c>
      <c r="B77" s="48" t="str">
        <f>Source!E45</f>
        <v>6,2</v>
      </c>
      <c r="C77" s="48" t="str">
        <f>Source!G45</f>
        <v>Горячекатаная арматурная сталь класса: А-I, А-II, А-III</v>
      </c>
      <c r="D77" s="48" t="str">
        <f>Source!F45</f>
        <v>08.4.03.04-0001</v>
      </c>
      <c r="E77" s="33" t="str">
        <f>Source!H45</f>
        <v>т</v>
      </c>
      <c r="F77" s="14">
        <f>Source!I45</f>
        <v>0.222</v>
      </c>
      <c r="G77" s="24">
        <f>Source!AB45</f>
        <v>5650</v>
      </c>
      <c r="H77" s="24">
        <f>Source!O45</f>
        <v>8416.35</v>
      </c>
      <c r="T77">
        <f>Source!O45</f>
        <v>8416.35</v>
      </c>
      <c r="U77">
        <f>Source!P45</f>
        <v>8416.35</v>
      </c>
      <c r="V77">
        <f>Source!S45</f>
        <v>0</v>
      </c>
      <c r="W77">
        <f>Source!Q45</f>
        <v>0</v>
      </c>
      <c r="X77">
        <f>Source!R45</f>
        <v>0</v>
      </c>
      <c r="Y77">
        <f>Source!U45</f>
        <v>0</v>
      </c>
      <c r="Z77">
        <f>Source!V45</f>
        <v>0</v>
      </c>
      <c r="AA77">
        <f>Source!X45</f>
        <v>0</v>
      </c>
      <c r="AB77">
        <f>Source!Y45</f>
        <v>0</v>
      </c>
    </row>
    <row r="78" spans="1:28" ht="14.25" x14ac:dyDescent="0.2">
      <c r="C78" s="25" t="s">
        <v>754</v>
      </c>
      <c r="D78" s="25">
        <f>Source!BC45</f>
        <v>6.71</v>
      </c>
      <c r="F78" s="14"/>
      <c r="G78" s="14"/>
      <c r="H78" s="14"/>
    </row>
    <row r="79" spans="1:28" ht="28.5" x14ac:dyDescent="0.2">
      <c r="A79" s="48">
        <v>12</v>
      </c>
      <c r="B79" s="48" t="str">
        <f>Source!E47</f>
        <v>6,3</v>
      </c>
      <c r="C79" s="48" t="s">
        <v>762</v>
      </c>
      <c r="D79" s="48" t="str">
        <f>Source!F47</f>
        <v>04.1.02.05-0005</v>
      </c>
      <c r="E79" s="33" t="str">
        <f>Source!H47</f>
        <v>м3</v>
      </c>
      <c r="F79" s="14">
        <f>Source!I47</f>
        <v>-4.0600000000000005</v>
      </c>
      <c r="G79" s="24">
        <f>Source!AB47</f>
        <v>600</v>
      </c>
      <c r="H79" s="24">
        <f>Source!O47</f>
        <v>-16345.56</v>
      </c>
      <c r="T79">
        <f>Source!O47</f>
        <v>-16345.56</v>
      </c>
      <c r="U79">
        <f>Source!P47</f>
        <v>-16345.56</v>
      </c>
      <c r="V79">
        <f>Source!S47</f>
        <v>0</v>
      </c>
      <c r="W79">
        <f>Source!Q47</f>
        <v>0</v>
      </c>
      <c r="X79">
        <f>Source!R47</f>
        <v>0</v>
      </c>
      <c r="Y79">
        <f>Source!U47</f>
        <v>0</v>
      </c>
      <c r="Z79">
        <f>Source!V47</f>
        <v>0</v>
      </c>
      <c r="AA79">
        <f>Source!X47</f>
        <v>0</v>
      </c>
      <c r="AB79">
        <f>Source!Y47</f>
        <v>0</v>
      </c>
    </row>
    <row r="80" spans="1:28" ht="14.25" x14ac:dyDescent="0.2">
      <c r="C80" s="25" t="s">
        <v>754</v>
      </c>
      <c r="D80" s="25">
        <f>Source!BC47</f>
        <v>6.71</v>
      </c>
      <c r="F80" s="14"/>
      <c r="G80" s="14"/>
      <c r="H80" s="14"/>
    </row>
    <row r="81" spans="1:28" ht="28.5" x14ac:dyDescent="0.2">
      <c r="A81" s="48">
        <v>13</v>
      </c>
      <c r="B81" s="48" t="str">
        <f>Source!E49</f>
        <v>6,4</v>
      </c>
      <c r="C81" s="48" t="str">
        <f>Source!G49</f>
        <v>Бетон тяжелый, класс В22,5 (М300)</v>
      </c>
      <c r="D81" s="48" t="str">
        <f>Source!F49</f>
        <v>04.1.02.05-0008</v>
      </c>
      <c r="E81" s="33" t="str">
        <f>Source!H49</f>
        <v>м3</v>
      </c>
      <c r="F81" s="14">
        <f>Source!I49</f>
        <v>4.0599999999999996</v>
      </c>
      <c r="G81" s="24">
        <f>Source!AB49</f>
        <v>700</v>
      </c>
      <c r="H81" s="24">
        <f>Source!O49</f>
        <v>19069.82</v>
      </c>
      <c r="T81">
        <f>Source!O49</f>
        <v>19069.82</v>
      </c>
      <c r="U81">
        <f>Source!P49</f>
        <v>19069.82</v>
      </c>
      <c r="V81">
        <f>Source!S49</f>
        <v>0</v>
      </c>
      <c r="W81">
        <f>Source!Q49</f>
        <v>0</v>
      </c>
      <c r="X81">
        <f>Source!R49</f>
        <v>0</v>
      </c>
      <c r="Y81">
        <f>Source!U49</f>
        <v>0</v>
      </c>
      <c r="Z81">
        <f>Source!V49</f>
        <v>0</v>
      </c>
      <c r="AA81">
        <f>Source!X49</f>
        <v>0</v>
      </c>
      <c r="AB81">
        <f>Source!Y49</f>
        <v>0</v>
      </c>
    </row>
    <row r="82" spans="1:28" ht="14.25" x14ac:dyDescent="0.2">
      <c r="C82" s="25" t="s">
        <v>754</v>
      </c>
      <c r="D82" s="25">
        <f>Source!BC49</f>
        <v>6.71</v>
      </c>
      <c r="F82" s="14"/>
      <c r="G82" s="14"/>
      <c r="H82" s="14"/>
    </row>
    <row r="83" spans="1:28" ht="28.5" x14ac:dyDescent="0.2">
      <c r="A83" s="48">
        <v>14</v>
      </c>
      <c r="B83" s="48" t="str">
        <f>Source!E51</f>
        <v>7</v>
      </c>
      <c r="C83" s="48" t="str">
        <f>Source!G51</f>
        <v>Прокладка труб гофрированных ПВХ для защиты проводов и кабелей</v>
      </c>
      <c r="D83" s="48" t="str">
        <f>Source!F51</f>
        <v>м08-10-010-01</v>
      </c>
      <c r="E83" s="33" t="str">
        <f>Source!H51</f>
        <v>100 м</v>
      </c>
      <c r="F83" s="14">
        <f>Source!I51</f>
        <v>1.5</v>
      </c>
      <c r="G83" s="24">
        <f>Source!AB51</f>
        <v>156.33000000000001</v>
      </c>
      <c r="H83" s="24">
        <f>Source!O51</f>
        <v>1573.46</v>
      </c>
      <c r="T83">
        <f>Source!O51</f>
        <v>1573.46</v>
      </c>
      <c r="U83">
        <f>Source!P51</f>
        <v>168.99</v>
      </c>
      <c r="V83">
        <f>Source!S51</f>
        <v>1404.47</v>
      </c>
      <c r="W83">
        <f>Source!Q51</f>
        <v>0</v>
      </c>
      <c r="X83">
        <f>Source!R51</f>
        <v>0</v>
      </c>
      <c r="Y83">
        <f>Source!U51</f>
        <v>22.799999999999997</v>
      </c>
      <c r="Z83">
        <f>Source!V51</f>
        <v>0</v>
      </c>
      <c r="AA83">
        <f>Source!X51</f>
        <v>1334.25</v>
      </c>
      <c r="AB83">
        <f>Source!Y51</f>
        <v>912.91</v>
      </c>
    </row>
    <row r="84" spans="1:28" ht="14.25" x14ac:dyDescent="0.2">
      <c r="C84" s="25" t="str">
        <f>"Объем: "&amp;Source!I51&amp;"=150/"&amp;"100"</f>
        <v>Объем: 1,5=150/100</v>
      </c>
      <c r="F84" s="14"/>
      <c r="G84" s="14"/>
      <c r="H84" s="14"/>
    </row>
    <row r="85" spans="1:28" x14ac:dyDescent="0.2">
      <c r="C85" s="25" t="s">
        <v>752</v>
      </c>
      <c r="D85" s="25">
        <f>Source!BA51</f>
        <v>6.71</v>
      </c>
    </row>
    <row r="86" spans="1:28" x14ac:dyDescent="0.2">
      <c r="C86" s="25" t="s">
        <v>753</v>
      </c>
      <c r="D86" s="25">
        <f>Source!BB51</f>
        <v>6.71</v>
      </c>
    </row>
    <row r="87" spans="1:28" x14ac:dyDescent="0.2">
      <c r="C87" s="25" t="s">
        <v>754</v>
      </c>
      <c r="D87" s="25">
        <f>Source!BC51</f>
        <v>6.71</v>
      </c>
    </row>
    <row r="88" spans="1:28" x14ac:dyDescent="0.2">
      <c r="C88" s="25" t="s">
        <v>755</v>
      </c>
      <c r="D88" s="25">
        <f>Source!BS51</f>
        <v>6.71</v>
      </c>
    </row>
    <row r="89" spans="1:28" ht="42.75" x14ac:dyDescent="0.2">
      <c r="A89" s="48">
        <v>15</v>
      </c>
      <c r="B89" s="48" t="str">
        <f>Source!E53</f>
        <v>7,1</v>
      </c>
      <c r="C89" s="48" t="str">
        <f>Source!G53</f>
        <v>Трубы гибкие гофрированные тяжелые из самозатухающего ПВХ (IP55) серии FH, с зондом, диаметром 20 мм</v>
      </c>
      <c r="D89" s="48" t="str">
        <f>Source!F53</f>
        <v>24.3.01.02-0042</v>
      </c>
      <c r="E89" s="33" t="str">
        <f>Source!H53</f>
        <v>10 м</v>
      </c>
      <c r="F89" s="14">
        <f>Source!I53</f>
        <v>15</v>
      </c>
      <c r="G89" s="24">
        <f>Source!AB53</f>
        <v>50.62</v>
      </c>
      <c r="H89" s="24">
        <f>Source!O53</f>
        <v>5094.8999999999996</v>
      </c>
      <c r="T89">
        <f>Source!O53</f>
        <v>5094.8999999999996</v>
      </c>
      <c r="U89">
        <f>Source!P53</f>
        <v>5094.8999999999996</v>
      </c>
      <c r="V89">
        <f>Source!S53</f>
        <v>0</v>
      </c>
      <c r="W89">
        <f>Source!Q53</f>
        <v>0</v>
      </c>
      <c r="X89">
        <f>Source!R53</f>
        <v>0</v>
      </c>
      <c r="Y89">
        <f>Source!U53</f>
        <v>0</v>
      </c>
      <c r="Z89">
        <f>Source!V53</f>
        <v>0</v>
      </c>
      <c r="AA89">
        <f>Source!X53</f>
        <v>0</v>
      </c>
      <c r="AB89">
        <f>Source!Y53</f>
        <v>0</v>
      </c>
    </row>
    <row r="90" spans="1:28" ht="14.25" x14ac:dyDescent="0.2">
      <c r="C90" s="25" t="s">
        <v>754</v>
      </c>
      <c r="D90" s="25">
        <f>Source!BC53</f>
        <v>6.71</v>
      </c>
      <c r="F90" s="14"/>
      <c r="G90" s="14"/>
      <c r="H90" s="14"/>
    </row>
    <row r="91" spans="1:28" ht="71.25" x14ac:dyDescent="0.2">
      <c r="A91" s="48">
        <v>16</v>
      </c>
      <c r="B91" s="48" t="str">
        <f>Source!E55</f>
        <v>8</v>
      </c>
      <c r="C91" s="48" t="str">
        <f>Source!G55</f>
        <v>Затягивание провода в проложенные трубы и металлические рукава первого одножильного или многожильного в общей оплетке, суммарное сечение до 2,5 мм2</v>
      </c>
      <c r="D91" s="48" t="str">
        <f>Source!F55</f>
        <v>м08-02-412-01</v>
      </c>
      <c r="E91" s="33" t="str">
        <f>Source!H55</f>
        <v>100 м</v>
      </c>
      <c r="F91" s="14">
        <f>Source!I55</f>
        <v>0.7</v>
      </c>
      <c r="G91" s="24">
        <f>Source!AB55</f>
        <v>55.26</v>
      </c>
      <c r="H91" s="24">
        <f>Source!O55</f>
        <v>259.56</v>
      </c>
      <c r="T91">
        <f>Source!O55</f>
        <v>259.56</v>
      </c>
      <c r="U91">
        <f>Source!P55</f>
        <v>52.94</v>
      </c>
      <c r="V91">
        <f>Source!S55</f>
        <v>198.26</v>
      </c>
      <c r="W91">
        <f>Source!Q55</f>
        <v>8.36</v>
      </c>
      <c r="X91">
        <f>Source!R55</f>
        <v>1.22</v>
      </c>
      <c r="Y91">
        <f>Source!U55</f>
        <v>3.1429999999999998</v>
      </c>
      <c r="Z91">
        <f>Source!V55</f>
        <v>1.3999999999999999E-2</v>
      </c>
      <c r="AA91">
        <f>Source!X55</f>
        <v>189.51</v>
      </c>
      <c r="AB91">
        <f>Source!Y55</f>
        <v>129.66</v>
      </c>
    </row>
    <row r="92" spans="1:28" ht="14.25" x14ac:dyDescent="0.2">
      <c r="C92" s="25" t="str">
        <f>"Объем: "&amp;Source!I55&amp;"=70/"&amp;"100"</f>
        <v>Объем: 0,7=70/100</v>
      </c>
      <c r="F92" s="14"/>
      <c r="G92" s="14"/>
      <c r="H92" s="14"/>
    </row>
    <row r="93" spans="1:28" x14ac:dyDescent="0.2">
      <c r="C93" s="25" t="s">
        <v>752</v>
      </c>
      <c r="D93" s="25">
        <f>Source!BA55</f>
        <v>6.71</v>
      </c>
    </row>
    <row r="94" spans="1:28" x14ac:dyDescent="0.2">
      <c r="C94" s="25" t="s">
        <v>753</v>
      </c>
      <c r="D94" s="25">
        <f>Source!BB55</f>
        <v>6.71</v>
      </c>
    </row>
    <row r="95" spans="1:28" x14ac:dyDescent="0.2">
      <c r="C95" s="25" t="s">
        <v>754</v>
      </c>
      <c r="D95" s="25">
        <f>Source!BC55</f>
        <v>6.71</v>
      </c>
    </row>
    <row r="96" spans="1:28" x14ac:dyDescent="0.2">
      <c r="C96" s="25" t="s">
        <v>755</v>
      </c>
      <c r="D96" s="25">
        <f>Source!BS55</f>
        <v>6.71</v>
      </c>
    </row>
    <row r="97" spans="1:28" ht="99.75" x14ac:dyDescent="0.2">
      <c r="A97" s="48">
        <v>17</v>
      </c>
      <c r="B97" s="48" t="str">
        <f>Source!E57</f>
        <v>8,1</v>
      </c>
      <c r="C97" s="48" t="str">
        <f>Source!G57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3х2,5</v>
      </c>
      <c r="D97" s="48" t="str">
        <f>Source!F57</f>
        <v>21.1.06.10-0236</v>
      </c>
      <c r="E97" s="33" t="str">
        <f>Source!H57</f>
        <v>1000 м</v>
      </c>
      <c r="F97" s="14">
        <f>Source!I57</f>
        <v>7.0000000000000007E-2</v>
      </c>
      <c r="G97" s="24">
        <f>Source!AB57</f>
        <v>14843.6</v>
      </c>
      <c r="H97" s="24">
        <f>Source!O57</f>
        <v>6972.04</v>
      </c>
      <c r="T97">
        <f>Source!O57</f>
        <v>6972.04</v>
      </c>
      <c r="U97">
        <f>Source!P57</f>
        <v>6972.04</v>
      </c>
      <c r="V97">
        <f>Source!S57</f>
        <v>0</v>
      </c>
      <c r="W97">
        <f>Source!Q57</f>
        <v>0</v>
      </c>
      <c r="X97">
        <f>Source!R57</f>
        <v>0</v>
      </c>
      <c r="Y97">
        <f>Source!U57</f>
        <v>0</v>
      </c>
      <c r="Z97">
        <f>Source!V57</f>
        <v>0</v>
      </c>
      <c r="AA97">
        <f>Source!X57</f>
        <v>0</v>
      </c>
      <c r="AB97">
        <f>Source!Y57</f>
        <v>0</v>
      </c>
    </row>
    <row r="98" spans="1:28" ht="14.25" x14ac:dyDescent="0.2">
      <c r="C98" s="25" t="s">
        <v>754</v>
      </c>
      <c r="D98" s="25">
        <f>Source!BC57</f>
        <v>6.71</v>
      </c>
      <c r="F98" s="14"/>
      <c r="G98" s="14"/>
      <c r="H98" s="14"/>
    </row>
    <row r="99" spans="1:28" ht="71.25" x14ac:dyDescent="0.2">
      <c r="A99" s="48">
        <v>18</v>
      </c>
      <c r="B99" s="48" t="str">
        <f>Source!E59</f>
        <v>9</v>
      </c>
      <c r="C99" s="48" t="str">
        <f>Source!G59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99" s="48" t="str">
        <f>Source!F59</f>
        <v>м08-02-412-03</v>
      </c>
      <c r="E99" s="33" t="str">
        <f>Source!H59</f>
        <v>100 м</v>
      </c>
      <c r="F99" s="14">
        <f>Source!I59</f>
        <v>1.3</v>
      </c>
      <c r="G99" s="24">
        <f>Source!AB59</f>
        <v>87.15</v>
      </c>
      <c r="H99" s="24">
        <f>Source!O59</f>
        <v>760.2</v>
      </c>
      <c r="T99">
        <f>Source!O59</f>
        <v>760.2</v>
      </c>
      <c r="U99">
        <f>Source!P59</f>
        <v>197.92</v>
      </c>
      <c r="V99">
        <f>Source!S59</f>
        <v>515.79</v>
      </c>
      <c r="W99">
        <f>Source!Q59</f>
        <v>46.49</v>
      </c>
      <c r="X99">
        <f>Source!R59</f>
        <v>6.63</v>
      </c>
      <c r="Y99">
        <f>Source!U59</f>
        <v>8.1769999999999996</v>
      </c>
      <c r="Z99">
        <f>Source!V59</f>
        <v>7.8E-2</v>
      </c>
      <c r="AA99">
        <f>Source!X59</f>
        <v>496.3</v>
      </c>
      <c r="AB99">
        <f>Source!Y59</f>
        <v>339.57</v>
      </c>
    </row>
    <row r="100" spans="1:28" ht="14.25" x14ac:dyDescent="0.2">
      <c r="C100" s="25" t="str">
        <f>"Объем: "&amp;Source!I59&amp;"=130/"&amp;"100"</f>
        <v>Объем: 1,3=130/100</v>
      </c>
      <c r="F100" s="14"/>
      <c r="G100" s="14"/>
      <c r="H100" s="14"/>
    </row>
    <row r="101" spans="1:28" x14ac:dyDescent="0.2">
      <c r="C101" s="25" t="s">
        <v>752</v>
      </c>
      <c r="D101" s="25">
        <f>Source!BA59</f>
        <v>6.71</v>
      </c>
    </row>
    <row r="102" spans="1:28" x14ac:dyDescent="0.2">
      <c r="C102" s="25" t="s">
        <v>753</v>
      </c>
      <c r="D102" s="25">
        <f>Source!BB59</f>
        <v>6.71</v>
      </c>
    </row>
    <row r="103" spans="1:28" x14ac:dyDescent="0.2">
      <c r="C103" s="25" t="s">
        <v>754</v>
      </c>
      <c r="D103" s="25">
        <f>Source!BC59</f>
        <v>6.71</v>
      </c>
    </row>
    <row r="104" spans="1:28" x14ac:dyDescent="0.2">
      <c r="C104" s="25" t="s">
        <v>755</v>
      </c>
      <c r="D104" s="25">
        <f>Source!BS59</f>
        <v>6.71</v>
      </c>
    </row>
    <row r="105" spans="1:28" ht="99.75" x14ac:dyDescent="0.2">
      <c r="A105" s="48">
        <v>19</v>
      </c>
      <c r="B105" s="48" t="str">
        <f>Source!E61</f>
        <v>9,1</v>
      </c>
      <c r="C105" s="48" t="str">
        <f>Source!G61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5х10</v>
      </c>
      <c r="D105" s="48" t="str">
        <f>Source!F61</f>
        <v>21.1.06.10-0268</v>
      </c>
      <c r="E105" s="33" t="str">
        <f>Source!H61</f>
        <v>1000 м</v>
      </c>
      <c r="F105" s="14">
        <f>Source!I61</f>
        <v>0.13</v>
      </c>
      <c r="G105" s="24">
        <f>Source!AB61</f>
        <v>64778.22</v>
      </c>
      <c r="H105" s="24">
        <f>Source!O61</f>
        <v>56506.04</v>
      </c>
      <c r="T105">
        <f>Source!O61</f>
        <v>56506.04</v>
      </c>
      <c r="U105">
        <f>Source!P61</f>
        <v>56506.04</v>
      </c>
      <c r="V105">
        <f>Source!S61</f>
        <v>0</v>
      </c>
      <c r="W105">
        <f>Source!Q61</f>
        <v>0</v>
      </c>
      <c r="X105">
        <f>Source!R61</f>
        <v>0</v>
      </c>
      <c r="Y105">
        <f>Source!U61</f>
        <v>0</v>
      </c>
      <c r="Z105">
        <f>Source!V61</f>
        <v>0</v>
      </c>
      <c r="AA105">
        <f>Source!X61</f>
        <v>0</v>
      </c>
      <c r="AB105">
        <f>Source!Y61</f>
        <v>0</v>
      </c>
    </row>
    <row r="106" spans="1:28" ht="14.25" x14ac:dyDescent="0.2">
      <c r="C106" s="25" t="s">
        <v>754</v>
      </c>
      <c r="D106" s="25">
        <f>Source!BC61</f>
        <v>6.71</v>
      </c>
      <c r="F106" s="14"/>
      <c r="G106" s="14"/>
      <c r="H106" s="14"/>
    </row>
    <row r="107" spans="1:28" ht="71.25" x14ac:dyDescent="0.2">
      <c r="A107" s="48">
        <v>20</v>
      </c>
      <c r="B107" s="48" t="str">
        <f>Source!E63</f>
        <v>10</v>
      </c>
      <c r="C107" s="48" t="str">
        <f>Source!G63</f>
        <v>Затягивание провода в проложенные трубы и металлические рукава первого одножильного или многожильного в общей оплетке, суммарное сечение до 35 мм2</v>
      </c>
      <c r="D107" s="48" t="str">
        <f>Source!F63</f>
        <v>м08-02-412-04</v>
      </c>
      <c r="E107" s="33" t="str">
        <f>Source!H63</f>
        <v>100 м</v>
      </c>
      <c r="F107" s="14">
        <f>Source!I63</f>
        <v>1.5</v>
      </c>
      <c r="G107" s="24">
        <f>Source!AB63</f>
        <v>131.31</v>
      </c>
      <c r="H107" s="24">
        <f>Source!O63</f>
        <v>1321.63</v>
      </c>
      <c r="T107">
        <f>Source!O63</f>
        <v>1321.63</v>
      </c>
      <c r="U107">
        <f>Source!P63</f>
        <v>366.67</v>
      </c>
      <c r="V107">
        <f>Source!S63</f>
        <v>847.67</v>
      </c>
      <c r="W107">
        <f>Source!Q63</f>
        <v>107.29</v>
      </c>
      <c r="X107">
        <f>Source!R63</f>
        <v>15.2</v>
      </c>
      <c r="Y107">
        <f>Source!U63</f>
        <v>13.440000000000001</v>
      </c>
      <c r="Z107">
        <f>Source!V63</f>
        <v>0.18</v>
      </c>
      <c r="AA107">
        <f>Source!X63</f>
        <v>819.73</v>
      </c>
      <c r="AB107">
        <f>Source!Y63</f>
        <v>560.87</v>
      </c>
    </row>
    <row r="108" spans="1:28" ht="14.25" x14ac:dyDescent="0.2">
      <c r="C108" s="25" t="str">
        <f>"Объем: "&amp;Source!I63&amp;"=150/"&amp;"100"</f>
        <v>Объем: 1,5=150/100</v>
      </c>
      <c r="F108" s="14"/>
      <c r="G108" s="14"/>
      <c r="H108" s="14"/>
    </row>
    <row r="109" spans="1:28" x14ac:dyDescent="0.2">
      <c r="C109" s="25" t="s">
        <v>752</v>
      </c>
      <c r="D109" s="25">
        <f>Source!BA63</f>
        <v>6.71</v>
      </c>
    </row>
    <row r="110" spans="1:28" x14ac:dyDescent="0.2">
      <c r="C110" s="25" t="s">
        <v>753</v>
      </c>
      <c r="D110" s="25">
        <f>Source!BB63</f>
        <v>6.71</v>
      </c>
    </row>
    <row r="111" spans="1:28" x14ac:dyDescent="0.2">
      <c r="C111" s="25" t="s">
        <v>754</v>
      </c>
      <c r="D111" s="25">
        <f>Source!BC63</f>
        <v>6.71</v>
      </c>
    </row>
    <row r="112" spans="1:28" x14ac:dyDescent="0.2">
      <c r="C112" s="25" t="s">
        <v>755</v>
      </c>
      <c r="D112" s="25">
        <f>Source!BS63</f>
        <v>6.71</v>
      </c>
    </row>
    <row r="113" spans="1:28" ht="99.75" x14ac:dyDescent="0.2">
      <c r="A113" s="48">
        <v>21</v>
      </c>
      <c r="B113" s="48" t="str">
        <f>Source!E65</f>
        <v>10,1</v>
      </c>
      <c r="C113" s="48" t="str">
        <f>Source!G65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5х35</v>
      </c>
      <c r="D113" s="48" t="str">
        <f>Source!F65</f>
        <v>21.1.06.10-0271</v>
      </c>
      <c r="E113" s="33" t="str">
        <f>Source!H65</f>
        <v>1000 м</v>
      </c>
      <c r="F113" s="14">
        <f>Source!I65</f>
        <v>0.15</v>
      </c>
      <c r="G113" s="24">
        <f>Source!AB65</f>
        <v>205412.45</v>
      </c>
      <c r="H113" s="24">
        <f>Source!O65</f>
        <v>206747.63</v>
      </c>
      <c r="T113">
        <f>Source!O65</f>
        <v>206747.63</v>
      </c>
      <c r="U113">
        <f>Source!P65</f>
        <v>206747.63</v>
      </c>
      <c r="V113">
        <f>Source!S65</f>
        <v>0</v>
      </c>
      <c r="W113">
        <f>Source!Q65</f>
        <v>0</v>
      </c>
      <c r="X113">
        <f>Source!R65</f>
        <v>0</v>
      </c>
      <c r="Y113">
        <f>Source!U65</f>
        <v>0</v>
      </c>
      <c r="Z113">
        <f>Source!V65</f>
        <v>0</v>
      </c>
      <c r="AA113">
        <f>Source!X65</f>
        <v>0</v>
      </c>
      <c r="AB113">
        <f>Source!Y65</f>
        <v>0</v>
      </c>
    </row>
    <row r="114" spans="1:28" ht="14.25" x14ac:dyDescent="0.2">
      <c r="C114" s="25" t="s">
        <v>754</v>
      </c>
      <c r="D114" s="25">
        <f>Source!BC65</f>
        <v>6.71</v>
      </c>
      <c r="F114" s="14"/>
      <c r="G114" s="14"/>
      <c r="H114" s="14"/>
    </row>
    <row r="115" spans="1:28" ht="28.5" x14ac:dyDescent="0.2">
      <c r="A115" s="48">
        <v>22</v>
      </c>
      <c r="B115" s="48" t="str">
        <f>Source!E67</f>
        <v>11</v>
      </c>
      <c r="C115" s="48" t="str">
        <f>Source!G67</f>
        <v>Перемычки кабельные длиной до 6 м</v>
      </c>
      <c r="D115" s="48" t="str">
        <f>Source!F67</f>
        <v>м10-02-051-01</v>
      </c>
      <c r="E115" s="33" t="str">
        <f>Source!H67</f>
        <v>100 ШТ</v>
      </c>
      <c r="F115" s="14">
        <f>Source!I67</f>
        <v>0.01</v>
      </c>
      <c r="G115" s="24">
        <f>Source!AB67</f>
        <v>235.5</v>
      </c>
      <c r="H115" s="24">
        <f>Source!O67</f>
        <v>15.8</v>
      </c>
      <c r="T115">
        <f>Source!O67</f>
        <v>15.8</v>
      </c>
      <c r="U115">
        <f>Source!P67</f>
        <v>0.31</v>
      </c>
      <c r="V115">
        <f>Source!S67</f>
        <v>15.49</v>
      </c>
      <c r="W115">
        <f>Source!Q67</f>
        <v>0</v>
      </c>
      <c r="X115">
        <f>Source!R67</f>
        <v>0</v>
      </c>
      <c r="Y115">
        <f>Source!U67</f>
        <v>0.24</v>
      </c>
      <c r="Z115">
        <f>Source!V67</f>
        <v>0</v>
      </c>
      <c r="AA115">
        <f>Source!X67</f>
        <v>12.39</v>
      </c>
      <c r="AB115">
        <f>Source!Y67</f>
        <v>9.2899999999999991</v>
      </c>
    </row>
    <row r="116" spans="1:28" ht="14.25" x14ac:dyDescent="0.2">
      <c r="C116" s="25" t="str">
        <f>"Объем: "&amp;Source!I67&amp;"=1/"&amp;"100"</f>
        <v>Объем: 0,01=1/100</v>
      </c>
      <c r="F116" s="14"/>
      <c r="G116" s="14"/>
      <c r="H116" s="14"/>
    </row>
    <row r="117" spans="1:28" x14ac:dyDescent="0.2">
      <c r="C117" s="25" t="s">
        <v>752</v>
      </c>
      <c r="D117" s="25">
        <f>Source!BA67</f>
        <v>6.71</v>
      </c>
    </row>
    <row r="118" spans="1:28" x14ac:dyDescent="0.2">
      <c r="C118" s="25" t="s">
        <v>753</v>
      </c>
      <c r="D118" s="25">
        <f>Source!BB67</f>
        <v>6.71</v>
      </c>
    </row>
    <row r="119" spans="1:28" x14ac:dyDescent="0.2">
      <c r="C119" s="25" t="s">
        <v>754</v>
      </c>
      <c r="D119" s="25">
        <f>Source!BC67</f>
        <v>6.71</v>
      </c>
    </row>
    <row r="120" spans="1:28" x14ac:dyDescent="0.2">
      <c r="C120" s="25" t="s">
        <v>755</v>
      </c>
      <c r="D120" s="25">
        <f>Source!BS67</f>
        <v>6.71</v>
      </c>
    </row>
    <row r="121" spans="1:28" ht="57" x14ac:dyDescent="0.2">
      <c r="A121" s="48">
        <v>23</v>
      </c>
      <c r="B121" s="48" t="str">
        <f>Source!E69</f>
        <v>11,1</v>
      </c>
      <c r="C121" s="48" t="str">
        <f>Source!G69</f>
        <v>Провода силовые для электрических установок на напряжение до 450 В с медной жилой марки ПВ1, сечением 1,5 мм2</v>
      </c>
      <c r="D121" s="48" t="str">
        <f>Source!F69</f>
        <v>21.2.03.05-0045</v>
      </c>
      <c r="E121" s="33" t="str">
        <f>Source!H69</f>
        <v>1000 м</v>
      </c>
      <c r="F121" s="14">
        <f>Source!I69</f>
        <v>6.0000000000000001E-3</v>
      </c>
      <c r="G121" s="24">
        <f>Source!AB69</f>
        <v>1335.52</v>
      </c>
      <c r="H121" s="24">
        <f>Source!O69</f>
        <v>53.77</v>
      </c>
      <c r="T121">
        <f>Source!O69</f>
        <v>53.77</v>
      </c>
      <c r="U121">
        <f>Source!P69</f>
        <v>53.77</v>
      </c>
      <c r="V121">
        <f>Source!S69</f>
        <v>0</v>
      </c>
      <c r="W121">
        <f>Source!Q69</f>
        <v>0</v>
      </c>
      <c r="X121">
        <f>Source!R69</f>
        <v>0</v>
      </c>
      <c r="Y121">
        <f>Source!U69</f>
        <v>0</v>
      </c>
      <c r="Z121">
        <f>Source!V69</f>
        <v>0</v>
      </c>
      <c r="AA121">
        <f>Source!X69</f>
        <v>0</v>
      </c>
      <c r="AB121">
        <f>Source!Y69</f>
        <v>0</v>
      </c>
    </row>
    <row r="122" spans="1:28" ht="14.25" x14ac:dyDescent="0.2">
      <c r="C122" s="25" t="s">
        <v>754</v>
      </c>
      <c r="D122" s="25">
        <f>Source!BC69</f>
        <v>6.71</v>
      </c>
      <c r="F122" s="14"/>
      <c r="G122" s="14"/>
      <c r="H122" s="14"/>
    </row>
    <row r="123" spans="1:28" ht="28.5" x14ac:dyDescent="0.2">
      <c r="A123" s="48">
        <v>24</v>
      </c>
      <c r="B123" s="48" t="str">
        <f>Source!E71</f>
        <v>12</v>
      </c>
      <c r="C123" s="48" t="str">
        <f>Source!G71</f>
        <v>Щиток до трех групп, устанавливаемый в нише цоколя</v>
      </c>
      <c r="D123" s="48" t="str">
        <f>Source!F71</f>
        <v>м08-02-370-02</v>
      </c>
      <c r="E123" s="33" t="str">
        <f>Source!H71</f>
        <v>ШТ</v>
      </c>
      <c r="F123" s="14">
        <f>Source!I71</f>
        <v>1</v>
      </c>
      <c r="G123" s="24">
        <f>Source!AB71</f>
        <v>33.42</v>
      </c>
      <c r="H123" s="24">
        <f>Source!O71</f>
        <v>224.25</v>
      </c>
      <c r="T123">
        <f>Source!O71</f>
        <v>224.25</v>
      </c>
      <c r="U123">
        <f>Source!P71</f>
        <v>41.6</v>
      </c>
      <c r="V123">
        <f>Source!S71</f>
        <v>63.41</v>
      </c>
      <c r="W123">
        <f>Source!Q71</f>
        <v>119.24</v>
      </c>
      <c r="X123">
        <f>Source!R71</f>
        <v>16.84</v>
      </c>
      <c r="Y123">
        <f>Source!U71</f>
        <v>0.9</v>
      </c>
      <c r="Z123">
        <f>Source!V71</f>
        <v>0.2</v>
      </c>
      <c r="AA123">
        <f>Source!X71</f>
        <v>76.239999999999995</v>
      </c>
      <c r="AB123">
        <f>Source!Y71</f>
        <v>52.16</v>
      </c>
    </row>
    <row r="124" spans="1:28" ht="14.25" x14ac:dyDescent="0.2">
      <c r="C124" s="25" t="s">
        <v>752</v>
      </c>
      <c r="D124" s="25">
        <f>Source!BA71</f>
        <v>6.71</v>
      </c>
      <c r="F124" s="14"/>
      <c r="G124" s="14"/>
      <c r="H124" s="14"/>
    </row>
    <row r="125" spans="1:28" x14ac:dyDescent="0.2">
      <c r="C125" s="25" t="s">
        <v>753</v>
      </c>
      <c r="D125" s="25">
        <f>Source!BB71</f>
        <v>6.71</v>
      </c>
    </row>
    <row r="126" spans="1:28" x14ac:dyDescent="0.2">
      <c r="C126" s="25" t="s">
        <v>754</v>
      </c>
      <c r="D126" s="25">
        <f>Source!BC71</f>
        <v>6.71</v>
      </c>
    </row>
    <row r="127" spans="1:28" x14ac:dyDescent="0.2">
      <c r="C127" s="25" t="s">
        <v>755</v>
      </c>
      <c r="D127" s="25">
        <f>Source!BS71</f>
        <v>6.71</v>
      </c>
    </row>
    <row r="128" spans="1:28" ht="42.75" x14ac:dyDescent="0.2">
      <c r="A128" s="48">
        <v>25</v>
      </c>
      <c r="B128" s="48" t="str">
        <f>Source!E73</f>
        <v>12,1</v>
      </c>
      <c r="C128" s="48" t="str">
        <f>Source!G73</f>
        <v>Щиты с монтажной панелью ЩМП-2, размером 500х400х220 мм, степень защиты IP54</v>
      </c>
      <c r="D128" s="48" t="str">
        <f>Source!F73</f>
        <v>20.4.04.03-0004</v>
      </c>
      <c r="E128" s="33" t="str">
        <f>Source!H73</f>
        <v>шт.</v>
      </c>
      <c r="F128" s="14">
        <f>Source!I73</f>
        <v>1</v>
      </c>
      <c r="G128" s="24">
        <f>Source!AB73</f>
        <v>578.33000000000004</v>
      </c>
      <c r="H128" s="24">
        <f>Source!O73</f>
        <v>3880.59</v>
      </c>
      <c r="T128">
        <f>Source!O73</f>
        <v>3880.59</v>
      </c>
      <c r="U128">
        <f>Source!P73</f>
        <v>3880.59</v>
      </c>
      <c r="V128">
        <f>Source!S73</f>
        <v>0</v>
      </c>
      <c r="W128">
        <f>Source!Q73</f>
        <v>0</v>
      </c>
      <c r="X128">
        <f>Source!R73</f>
        <v>0</v>
      </c>
      <c r="Y128">
        <f>Source!U73</f>
        <v>0</v>
      </c>
      <c r="Z128">
        <f>Source!V73</f>
        <v>0</v>
      </c>
      <c r="AA128">
        <f>Source!X73</f>
        <v>0</v>
      </c>
      <c r="AB128">
        <f>Source!Y73</f>
        <v>0</v>
      </c>
    </row>
    <row r="129" spans="1:28" ht="14.25" x14ac:dyDescent="0.2">
      <c r="C129" s="25" t="s">
        <v>754</v>
      </c>
      <c r="D129" s="25">
        <f>Source!BC73</f>
        <v>6.71</v>
      </c>
      <c r="F129" s="14"/>
      <c r="G129" s="14"/>
      <c r="H129" s="14"/>
    </row>
    <row r="130" spans="1:28" ht="42.75" x14ac:dyDescent="0.2">
      <c r="A130" s="48">
        <v>26</v>
      </c>
      <c r="B130" s="48" t="str">
        <f>Source!E75</f>
        <v>13</v>
      </c>
      <c r="C130" s="48" t="str">
        <f>Source!G75</f>
        <v>Автомат одно-, двух-, трехполюсный, устанавливаемый на конструкции на стене или колонне, на ток до 25 А</v>
      </c>
      <c r="D130" s="48" t="str">
        <f>Source!F75</f>
        <v>м08-03-526-01</v>
      </c>
      <c r="E130" s="33" t="str">
        <f>Source!H75</f>
        <v>ШТ</v>
      </c>
      <c r="F130" s="14">
        <f>Source!I75</f>
        <v>2</v>
      </c>
      <c r="G130" s="24">
        <f>Source!AB75</f>
        <v>35.979999999999997</v>
      </c>
      <c r="H130" s="24">
        <f>Source!O75</f>
        <v>482.85</v>
      </c>
      <c r="T130">
        <f>Source!O75</f>
        <v>482.85</v>
      </c>
      <c r="U130">
        <f>Source!P75</f>
        <v>269.61</v>
      </c>
      <c r="V130">
        <f>Source!S75</f>
        <v>199.15</v>
      </c>
      <c r="W130">
        <f>Source!Q75</f>
        <v>14.09</v>
      </c>
      <c r="X130">
        <f>Source!R75</f>
        <v>0</v>
      </c>
      <c r="Y130">
        <f>Source!U75</f>
        <v>3.12</v>
      </c>
      <c r="Z130">
        <f>Source!V75</f>
        <v>0</v>
      </c>
      <c r="AA130">
        <f>Source!X75</f>
        <v>189.19</v>
      </c>
      <c r="AB130">
        <f>Source!Y75</f>
        <v>129.44999999999999</v>
      </c>
    </row>
    <row r="131" spans="1:28" ht="14.25" x14ac:dyDescent="0.2">
      <c r="C131" s="25" t="s">
        <v>752</v>
      </c>
      <c r="D131" s="25">
        <f>Source!BA75</f>
        <v>6.71</v>
      </c>
      <c r="F131" s="14"/>
      <c r="G131" s="14"/>
      <c r="H131" s="14"/>
    </row>
    <row r="132" spans="1:28" x14ac:dyDescent="0.2">
      <c r="C132" s="25" t="s">
        <v>753</v>
      </c>
      <c r="D132" s="25">
        <f>Source!BB75</f>
        <v>6.71</v>
      </c>
    </row>
    <row r="133" spans="1:28" x14ac:dyDescent="0.2">
      <c r="C133" s="25" t="s">
        <v>754</v>
      </c>
      <c r="D133" s="25">
        <f>Source!BC75</f>
        <v>6.71</v>
      </c>
    </row>
    <row r="134" spans="1:28" x14ac:dyDescent="0.2">
      <c r="C134" s="25" t="s">
        <v>755</v>
      </c>
      <c r="D134" s="25">
        <f>Source!BS75</f>
        <v>6.71</v>
      </c>
    </row>
    <row r="135" spans="1:28" ht="28.5" x14ac:dyDescent="0.2">
      <c r="A135" s="48">
        <v>27</v>
      </c>
      <c r="B135" s="48" t="str">
        <f>Source!E77</f>
        <v>13,1</v>
      </c>
      <c r="C135" s="48" t="str">
        <f>Source!G77</f>
        <v>Выключатели автоматические S-191 C1 I-1А</v>
      </c>
      <c r="D135" s="48" t="str">
        <f>Source!F77</f>
        <v>62.1.01.09-0097</v>
      </c>
      <c r="E135" s="33" t="str">
        <f>Source!H77</f>
        <v>шт.</v>
      </c>
      <c r="F135" s="14">
        <f>Source!I77</f>
        <v>2</v>
      </c>
      <c r="G135" s="24">
        <f>Source!AB77</f>
        <v>84.51</v>
      </c>
      <c r="H135" s="24">
        <f>Source!O77</f>
        <v>1134.1199999999999</v>
      </c>
      <c r="T135">
        <f>Source!O77</f>
        <v>1134.1199999999999</v>
      </c>
      <c r="U135">
        <f>Source!P77</f>
        <v>1134.1199999999999</v>
      </c>
      <c r="V135">
        <f>Source!S77</f>
        <v>0</v>
      </c>
      <c r="W135">
        <f>Source!Q77</f>
        <v>0</v>
      </c>
      <c r="X135">
        <f>Source!R77</f>
        <v>0</v>
      </c>
      <c r="Y135">
        <f>Source!U77</f>
        <v>0</v>
      </c>
      <c r="Z135">
        <f>Source!V77</f>
        <v>0</v>
      </c>
      <c r="AA135">
        <f>Source!X77</f>
        <v>0</v>
      </c>
      <c r="AB135">
        <f>Source!Y77</f>
        <v>0</v>
      </c>
    </row>
    <row r="136" spans="1:28" ht="14.25" x14ac:dyDescent="0.2">
      <c r="C136" s="25" t="s">
        <v>754</v>
      </c>
      <c r="D136" s="25">
        <f>Source!BC77</f>
        <v>6.71</v>
      </c>
      <c r="F136" s="14"/>
      <c r="G136" s="14"/>
      <c r="H136" s="14"/>
    </row>
    <row r="137" spans="1:28" ht="28.5" x14ac:dyDescent="0.2">
      <c r="A137" s="48">
        <v>28</v>
      </c>
      <c r="B137" s="48" t="str">
        <f>Source!E79</f>
        <v>14</v>
      </c>
      <c r="C137" s="48" t="str">
        <f>Source!G79</f>
        <v>Установка противопожарных дверей однопольных глухих</v>
      </c>
      <c r="D137" s="48" t="str">
        <f>Source!F79</f>
        <v>09-04-013-01</v>
      </c>
      <c r="E137" s="33" t="str">
        <f>Source!H79</f>
        <v>м2</v>
      </c>
      <c r="F137" s="14">
        <f>Source!I79</f>
        <v>3.78</v>
      </c>
      <c r="G137" s="24">
        <f>Source!AB79</f>
        <v>93.78</v>
      </c>
      <c r="H137" s="24">
        <f>Source!O79</f>
        <v>2378.61</v>
      </c>
      <c r="T137">
        <f>Source!O79</f>
        <v>2378.61</v>
      </c>
      <c r="U137">
        <f>Source!P79</f>
        <v>1538.31</v>
      </c>
      <c r="V137">
        <f>Source!S79</f>
        <v>616.34</v>
      </c>
      <c r="W137">
        <f>Source!Q79</f>
        <v>223.96</v>
      </c>
      <c r="X137">
        <f>Source!R79</f>
        <v>7.36</v>
      </c>
      <c r="Y137">
        <f>Source!U79</f>
        <v>8.9982899999999972</v>
      </c>
      <c r="Z137">
        <f>Source!V79</f>
        <v>9.4500000000000001E-2</v>
      </c>
      <c r="AA137">
        <f>Source!X79</f>
        <v>505.2</v>
      </c>
      <c r="AB137">
        <f>Source!Y79</f>
        <v>449.06</v>
      </c>
    </row>
    <row r="138" spans="1:28" ht="14.25" x14ac:dyDescent="0.2">
      <c r="C138" s="25" t="s">
        <v>752</v>
      </c>
      <c r="D138" s="25">
        <f>Source!BA79</f>
        <v>6.71</v>
      </c>
      <c r="F138" s="14"/>
      <c r="G138" s="14"/>
      <c r="H138" s="14"/>
    </row>
    <row r="139" spans="1:28" x14ac:dyDescent="0.2">
      <c r="C139" s="25" t="s">
        <v>753</v>
      </c>
      <c r="D139" s="25">
        <f>Source!BB79</f>
        <v>6.71</v>
      </c>
    </row>
    <row r="140" spans="1:28" x14ac:dyDescent="0.2">
      <c r="C140" s="25" t="s">
        <v>754</v>
      </c>
      <c r="D140" s="25">
        <f>Source!BC79</f>
        <v>6.71</v>
      </c>
    </row>
    <row r="141" spans="1:28" x14ac:dyDescent="0.2">
      <c r="C141" s="25" t="s">
        <v>755</v>
      </c>
      <c r="D141" s="25">
        <f>Source!BS79</f>
        <v>6.71</v>
      </c>
    </row>
    <row r="142" spans="1:28" x14ac:dyDescent="0.2">
      <c r="C142" s="25" t="s">
        <v>757</v>
      </c>
      <c r="D142" s="92" t="s">
        <v>72</v>
      </c>
      <c r="E142" s="92"/>
      <c r="F142" s="92"/>
      <c r="G142" s="92"/>
      <c r="H142" s="92"/>
    </row>
    <row r="143" spans="1:28" x14ac:dyDescent="0.2">
      <c r="C143" s="25" t="s">
        <v>758</v>
      </c>
      <c r="D143" s="92" t="s">
        <v>72</v>
      </c>
      <c r="E143" s="92"/>
      <c r="F143" s="92"/>
      <c r="G143" s="92"/>
      <c r="H143" s="92"/>
    </row>
    <row r="144" spans="1:28" x14ac:dyDescent="0.2">
      <c r="C144" s="25" t="s">
        <v>759</v>
      </c>
      <c r="D144" s="92" t="s">
        <v>73</v>
      </c>
      <c r="E144" s="92"/>
      <c r="F144" s="92"/>
      <c r="G144" s="92"/>
      <c r="H144" s="92"/>
    </row>
    <row r="145" spans="1:28" x14ac:dyDescent="0.2">
      <c r="C145" s="25" t="s">
        <v>760</v>
      </c>
      <c r="D145" s="92" t="s">
        <v>73</v>
      </c>
      <c r="E145" s="92"/>
      <c r="F145" s="92"/>
      <c r="G145" s="92"/>
      <c r="H145" s="92"/>
    </row>
    <row r="146" spans="1:28" x14ac:dyDescent="0.2">
      <c r="C146" s="25" t="s">
        <v>761</v>
      </c>
      <c r="D146" s="92" t="s">
        <v>72</v>
      </c>
      <c r="E146" s="92"/>
      <c r="F146" s="92"/>
      <c r="G146" s="92"/>
      <c r="H146" s="92"/>
    </row>
    <row r="147" spans="1:28" ht="42.75" x14ac:dyDescent="0.2">
      <c r="A147" s="48">
        <v>29</v>
      </c>
      <c r="B147" s="48" t="str">
        <f>Source!E81</f>
        <v>14,1</v>
      </c>
      <c r="C147" s="48" t="str">
        <f>Source!G81</f>
        <v>Дверь противопожарная металлическая однопольная ДПМ-01/30, размером 900х2100 мм</v>
      </c>
      <c r="D147" s="48" t="str">
        <f>Source!F81</f>
        <v>07.1.01.01-0013</v>
      </c>
      <c r="E147" s="33" t="str">
        <f>Source!H81</f>
        <v>шт.</v>
      </c>
      <c r="F147" s="14">
        <f>Source!I81</f>
        <v>2</v>
      </c>
      <c r="G147" s="24">
        <f>Source!AB81</f>
        <v>2640.46</v>
      </c>
      <c r="H147" s="24">
        <f>Source!O81</f>
        <v>35434.97</v>
      </c>
      <c r="T147">
        <f>Source!O81</f>
        <v>35434.97</v>
      </c>
      <c r="U147">
        <f>Source!P81</f>
        <v>35434.97</v>
      </c>
      <c r="V147">
        <f>Source!S81</f>
        <v>0</v>
      </c>
      <c r="W147">
        <f>Source!Q81</f>
        <v>0</v>
      </c>
      <c r="X147">
        <f>Source!R81</f>
        <v>0</v>
      </c>
      <c r="Y147">
        <f>Source!U81</f>
        <v>0</v>
      </c>
      <c r="Z147">
        <f>Source!V81</f>
        <v>0</v>
      </c>
      <c r="AA147">
        <f>Source!X81</f>
        <v>0</v>
      </c>
      <c r="AB147">
        <f>Source!Y81</f>
        <v>0</v>
      </c>
    </row>
    <row r="148" spans="1:28" ht="14.25" x14ac:dyDescent="0.2">
      <c r="C148" s="25" t="s">
        <v>754</v>
      </c>
      <c r="D148" s="25">
        <f>Source!BC81</f>
        <v>6.71</v>
      </c>
      <c r="F148" s="14"/>
      <c r="G148" s="14"/>
      <c r="H148" s="14"/>
    </row>
    <row r="149" spans="1:28" ht="28.5" x14ac:dyDescent="0.2">
      <c r="A149" s="48">
        <v>30</v>
      </c>
      <c r="B149" s="48" t="str">
        <f>Source!E83</f>
        <v>15</v>
      </c>
      <c r="C149" s="48" t="str">
        <f>Source!G83</f>
        <v>Установка противопожарных дверей двупольных глухих</v>
      </c>
      <c r="D149" s="48" t="str">
        <f>Source!F83</f>
        <v>09-04-013-02</v>
      </c>
      <c r="E149" s="33" t="str">
        <f>Source!H83</f>
        <v>м2</v>
      </c>
      <c r="F149" s="14">
        <f>Source!I83</f>
        <v>2.73</v>
      </c>
      <c r="G149" s="24">
        <f>Source!AB83</f>
        <v>93.15</v>
      </c>
      <c r="H149" s="24">
        <f>Source!O83</f>
        <v>1706.35</v>
      </c>
      <c r="T149">
        <f>Source!O83</f>
        <v>1706.35</v>
      </c>
      <c r="U149">
        <f>Source!P83</f>
        <v>951.64</v>
      </c>
      <c r="V149">
        <f>Source!S83</f>
        <v>589.29999999999995</v>
      </c>
      <c r="W149">
        <f>Source!Q83</f>
        <v>165.41</v>
      </c>
      <c r="X149">
        <f>Source!R83</f>
        <v>5.31</v>
      </c>
      <c r="Y149">
        <f>Source!U83</f>
        <v>8.7278099999999981</v>
      </c>
      <c r="Z149">
        <f>Source!V83</f>
        <v>6.8250000000000005E-2</v>
      </c>
      <c r="AA149">
        <f>Source!X83</f>
        <v>481.63</v>
      </c>
      <c r="AB149">
        <f>Source!Y83</f>
        <v>428.12</v>
      </c>
    </row>
    <row r="150" spans="1:28" ht="14.25" x14ac:dyDescent="0.2">
      <c r="C150" s="25" t="s">
        <v>752</v>
      </c>
      <c r="D150" s="25">
        <f>Source!BA83</f>
        <v>6.71</v>
      </c>
      <c r="F150" s="14"/>
      <c r="G150" s="14"/>
      <c r="H150" s="14"/>
    </row>
    <row r="151" spans="1:28" x14ac:dyDescent="0.2">
      <c r="C151" s="25" t="s">
        <v>753</v>
      </c>
      <c r="D151" s="25">
        <f>Source!BB83</f>
        <v>6.71</v>
      </c>
    </row>
    <row r="152" spans="1:28" x14ac:dyDescent="0.2">
      <c r="C152" s="25" t="s">
        <v>754</v>
      </c>
      <c r="D152" s="25">
        <f>Source!BC83</f>
        <v>6.71</v>
      </c>
    </row>
    <row r="153" spans="1:28" x14ac:dyDescent="0.2">
      <c r="C153" s="25" t="s">
        <v>755</v>
      </c>
      <c r="D153" s="25">
        <f>Source!BS83</f>
        <v>6.71</v>
      </c>
    </row>
    <row r="154" spans="1:28" x14ac:dyDescent="0.2">
      <c r="C154" s="25" t="s">
        <v>757</v>
      </c>
      <c r="D154" s="92" t="s">
        <v>72</v>
      </c>
      <c r="E154" s="92"/>
      <c r="F154" s="92"/>
      <c r="G154" s="92"/>
      <c r="H154" s="92"/>
    </row>
    <row r="155" spans="1:28" x14ac:dyDescent="0.2">
      <c r="C155" s="25" t="s">
        <v>758</v>
      </c>
      <c r="D155" s="92" t="s">
        <v>72</v>
      </c>
      <c r="E155" s="92"/>
      <c r="F155" s="92"/>
      <c r="G155" s="92"/>
      <c r="H155" s="92"/>
    </row>
    <row r="156" spans="1:28" x14ac:dyDescent="0.2">
      <c r="C156" s="25" t="s">
        <v>759</v>
      </c>
      <c r="D156" s="92" t="s">
        <v>73</v>
      </c>
      <c r="E156" s="92"/>
      <c r="F156" s="92"/>
      <c r="G156" s="92"/>
      <c r="H156" s="92"/>
    </row>
    <row r="157" spans="1:28" x14ac:dyDescent="0.2">
      <c r="C157" s="25" t="s">
        <v>760</v>
      </c>
      <c r="D157" s="92" t="s">
        <v>73</v>
      </c>
      <c r="E157" s="92"/>
      <c r="F157" s="92"/>
      <c r="G157" s="92"/>
      <c r="H157" s="92"/>
    </row>
    <row r="158" spans="1:28" x14ac:dyDescent="0.2">
      <c r="C158" s="25" t="s">
        <v>761</v>
      </c>
      <c r="D158" s="92" t="s">
        <v>72</v>
      </c>
      <c r="E158" s="92"/>
      <c r="F158" s="92"/>
      <c r="G158" s="92"/>
      <c r="H158" s="92"/>
    </row>
    <row r="159" spans="1:28" ht="42.75" x14ac:dyDescent="0.2">
      <c r="A159" s="48">
        <v>31</v>
      </c>
      <c r="B159" s="48" t="str">
        <f>Source!E85</f>
        <v>15,1</v>
      </c>
      <c r="C159" s="48" t="str">
        <f>Source!G85</f>
        <v>Дверь противопожарная металлическая двупольная ДПМ-02/30, размером 1300х2100 мм</v>
      </c>
      <c r="D159" s="48" t="str">
        <f>Source!F85</f>
        <v>07.1.01.01-0002</v>
      </c>
      <c r="E159" s="33" t="str">
        <f>Source!H85</f>
        <v>шт.</v>
      </c>
      <c r="F159" s="14">
        <f>Source!I85</f>
        <v>0.99999999999999989</v>
      </c>
      <c r="G159" s="24">
        <f>Source!AB85</f>
        <v>4532.25</v>
      </c>
      <c r="H159" s="24">
        <f>Source!O85</f>
        <v>30411.4</v>
      </c>
      <c r="T159">
        <f>Source!O85</f>
        <v>30411.4</v>
      </c>
      <c r="U159">
        <f>Source!P85</f>
        <v>30411.4</v>
      </c>
      <c r="V159">
        <f>Source!S85</f>
        <v>0</v>
      </c>
      <c r="W159">
        <f>Source!Q85</f>
        <v>0</v>
      </c>
      <c r="X159">
        <f>Source!R85</f>
        <v>0</v>
      </c>
      <c r="Y159">
        <f>Source!U85</f>
        <v>0</v>
      </c>
      <c r="Z159">
        <f>Source!V85</f>
        <v>0</v>
      </c>
      <c r="AA159">
        <f>Source!X85</f>
        <v>0</v>
      </c>
      <c r="AB159">
        <f>Source!Y85</f>
        <v>0</v>
      </c>
    </row>
    <row r="160" spans="1:28" ht="14.25" x14ac:dyDescent="0.2">
      <c r="C160" s="25" t="s">
        <v>754</v>
      </c>
      <c r="D160" s="25">
        <f>Source!BC85</f>
        <v>6.71</v>
      </c>
      <c r="F160" s="14"/>
      <c r="G160" s="14"/>
      <c r="H160" s="14"/>
    </row>
    <row r="161" spans="1:28" ht="42.75" x14ac:dyDescent="0.2">
      <c r="A161" s="48">
        <v>32</v>
      </c>
      <c r="B161" s="48" t="str">
        <f>Source!E87</f>
        <v>15,2</v>
      </c>
      <c r="C161" s="48" t="str">
        <f>Source!G87</f>
        <v>Доводчик дверной гидравлический TS-68 с зубчатым приводом (нагрузка до 90 кг)</v>
      </c>
      <c r="D161" s="48" t="str">
        <f>Source!F87</f>
        <v>01.7.04.01-0002</v>
      </c>
      <c r="E161" s="33" t="str">
        <f>Source!H87</f>
        <v>шт.</v>
      </c>
      <c r="F161" s="14">
        <f>Source!I87</f>
        <v>0.99999999999999989</v>
      </c>
      <c r="G161" s="24">
        <f>Source!AB87</f>
        <v>272.22000000000003</v>
      </c>
      <c r="H161" s="24">
        <f>Source!O87</f>
        <v>1826.6</v>
      </c>
      <c r="T161">
        <f>Source!O87</f>
        <v>1826.6</v>
      </c>
      <c r="U161">
        <f>Source!P87</f>
        <v>1826.6</v>
      </c>
      <c r="V161">
        <f>Source!S87</f>
        <v>0</v>
      </c>
      <c r="W161">
        <f>Source!Q87</f>
        <v>0</v>
      </c>
      <c r="X161">
        <f>Source!R87</f>
        <v>0</v>
      </c>
      <c r="Y161">
        <f>Source!U87</f>
        <v>0</v>
      </c>
      <c r="Z161">
        <f>Source!V87</f>
        <v>0</v>
      </c>
      <c r="AA161">
        <f>Source!X87</f>
        <v>0</v>
      </c>
      <c r="AB161">
        <f>Source!Y87</f>
        <v>0</v>
      </c>
    </row>
    <row r="162" spans="1:28" ht="14.25" x14ac:dyDescent="0.2">
      <c r="C162" s="25" t="s">
        <v>754</v>
      </c>
      <c r="D162" s="25">
        <f>Source!BC87</f>
        <v>6.71</v>
      </c>
      <c r="F162" s="14"/>
      <c r="G162" s="14"/>
      <c r="H162" s="14"/>
    </row>
    <row r="163" spans="1:28" ht="71.25" x14ac:dyDescent="0.2">
      <c r="A163" s="48">
        <v>33</v>
      </c>
      <c r="B163" s="48" t="str">
        <f>Source!E89</f>
        <v>16</v>
      </c>
      <c r="C163" s="48" t="str">
        <f>Source!G89</f>
        <v>Светильник потолочный или настенный с креплением винтами или болтами для помещений с нормальными условиями среды, одноламповый</v>
      </c>
      <c r="D163" s="48" t="str">
        <f>Source!F89</f>
        <v>м08-03-593-06</v>
      </c>
      <c r="E163" s="33" t="str">
        <f>Source!H89</f>
        <v>100 ШТ</v>
      </c>
      <c r="F163" s="14">
        <f>Source!I89</f>
        <v>0.04</v>
      </c>
      <c r="G163" s="24">
        <f>Source!AB89</f>
        <v>1370.83</v>
      </c>
      <c r="H163" s="24">
        <f>Source!O89</f>
        <v>367.93</v>
      </c>
      <c r="T163">
        <f>Source!O89</f>
        <v>367.93</v>
      </c>
      <c r="U163">
        <f>Source!P89</f>
        <v>138.05000000000001</v>
      </c>
      <c r="V163">
        <f>Source!S89</f>
        <v>188.08</v>
      </c>
      <c r="W163">
        <f>Source!Q89</f>
        <v>41.8</v>
      </c>
      <c r="X163">
        <f>Source!R89</f>
        <v>5.9</v>
      </c>
      <c r="Y163">
        <f>Source!U89</f>
        <v>2.8256000000000001</v>
      </c>
      <c r="Z163">
        <f>Source!V89</f>
        <v>7.0000000000000007E-2</v>
      </c>
      <c r="AA163">
        <f>Source!X89</f>
        <v>184.28</v>
      </c>
      <c r="AB163">
        <f>Source!Y89</f>
        <v>126.09</v>
      </c>
    </row>
    <row r="164" spans="1:28" ht="14.25" x14ac:dyDescent="0.2">
      <c r="C164" s="25" t="str">
        <f>"Объем: "&amp;Source!I89&amp;"=4/"&amp;"100"</f>
        <v>Объем: 0,04=4/100</v>
      </c>
      <c r="F164" s="14"/>
      <c r="G164" s="14"/>
      <c r="H164" s="14"/>
    </row>
    <row r="165" spans="1:28" x14ac:dyDescent="0.2">
      <c r="C165" s="25" t="s">
        <v>752</v>
      </c>
      <c r="D165" s="25">
        <f>Source!BA89</f>
        <v>6.71</v>
      </c>
    </row>
    <row r="166" spans="1:28" x14ac:dyDescent="0.2">
      <c r="C166" s="25" t="s">
        <v>753</v>
      </c>
      <c r="D166" s="25">
        <f>Source!BB89</f>
        <v>6.71</v>
      </c>
    </row>
    <row r="167" spans="1:28" x14ac:dyDescent="0.2">
      <c r="C167" s="25" t="s">
        <v>754</v>
      </c>
      <c r="D167" s="25">
        <f>Source!BC89</f>
        <v>6.71</v>
      </c>
    </row>
    <row r="168" spans="1:28" x14ac:dyDescent="0.2">
      <c r="C168" s="25" t="s">
        <v>755</v>
      </c>
      <c r="D168" s="25">
        <f>Source!BS89</f>
        <v>6.71</v>
      </c>
    </row>
    <row r="169" spans="1:28" ht="68.25" x14ac:dyDescent="0.2">
      <c r="A169" s="48">
        <v>34</v>
      </c>
      <c r="B169" s="48" t="str">
        <f>Source!E91</f>
        <v>16,1</v>
      </c>
      <c r="C169" s="48" t="s">
        <v>712</v>
      </c>
      <c r="D169" s="48" t="str">
        <f>Source!F91</f>
        <v>Цена поставщика</v>
      </c>
      <c r="E169" s="33" t="str">
        <f>Source!H91</f>
        <v>шт.</v>
      </c>
      <c r="F169" s="14">
        <f>Source!I91</f>
        <v>4</v>
      </c>
      <c r="G169" s="24">
        <f>Source!AB91</f>
        <v>442.04</v>
      </c>
      <c r="H169" s="24">
        <f>Source!O91</f>
        <v>11864.35</v>
      </c>
      <c r="T169">
        <f>Source!O91</f>
        <v>11864.35</v>
      </c>
      <c r="U169">
        <f>Source!P91</f>
        <v>11864.35</v>
      </c>
      <c r="V169">
        <f>Source!S91</f>
        <v>0</v>
      </c>
      <c r="W169">
        <f>Source!Q91</f>
        <v>0</v>
      </c>
      <c r="X169">
        <f>Source!R91</f>
        <v>0</v>
      </c>
      <c r="Y169">
        <f>Source!U91</f>
        <v>0</v>
      </c>
      <c r="Z169">
        <f>Source!V91</f>
        <v>0</v>
      </c>
      <c r="AA169">
        <f>Source!X91</f>
        <v>0</v>
      </c>
      <c r="AB169">
        <f>Source!Y91</f>
        <v>0</v>
      </c>
    </row>
    <row r="170" spans="1:28" ht="14.25" x14ac:dyDescent="0.2">
      <c r="C170" s="25" t="s">
        <v>754</v>
      </c>
      <c r="D170" s="25">
        <f>Source!BC91</f>
        <v>6.71</v>
      </c>
      <c r="F170" s="14"/>
      <c r="G170" s="14"/>
      <c r="H170" s="14"/>
    </row>
    <row r="171" spans="1:28" ht="71.25" x14ac:dyDescent="0.2">
      <c r="A171" s="48">
        <v>35</v>
      </c>
      <c r="B171" s="48" t="str">
        <f>Source!E93</f>
        <v>17</v>
      </c>
      <c r="C171" s="48" t="str">
        <f>Source!G93</f>
        <v>Сплошное выравнивание внутренних поверхностей (однослойное оштукатуривание) из сухих растворных смесей толщиной до 10 мм потолков</v>
      </c>
      <c r="D171" s="48" t="str">
        <f>Source!F93</f>
        <v>15-02-019-04</v>
      </c>
      <c r="E171" s="33" t="str">
        <f>Source!H93</f>
        <v>100 м2</v>
      </c>
      <c r="F171" s="14">
        <f>Source!I93</f>
        <v>0.4</v>
      </c>
      <c r="G171" s="24">
        <f>Source!AB93</f>
        <v>393.99</v>
      </c>
      <c r="H171" s="24">
        <f>Source!O93</f>
        <v>1057.46</v>
      </c>
      <c r="T171">
        <f>Source!O93</f>
        <v>1057.46</v>
      </c>
      <c r="U171">
        <f>Source!P93</f>
        <v>3.54</v>
      </c>
      <c r="V171">
        <f>Source!S93</f>
        <v>993.64</v>
      </c>
      <c r="W171">
        <f>Source!Q93</f>
        <v>60.28</v>
      </c>
      <c r="X171">
        <f>Source!R93</f>
        <v>35.97</v>
      </c>
      <c r="Y171">
        <f>Source!U93</f>
        <v>17.360399999999998</v>
      </c>
      <c r="Z171">
        <f>Source!V93</f>
        <v>0.49500000000000005</v>
      </c>
      <c r="AA171">
        <f>Source!X93</f>
        <v>978.13</v>
      </c>
      <c r="AB171">
        <f>Source!Y93</f>
        <v>483.92</v>
      </c>
    </row>
    <row r="172" spans="1:28" ht="14.25" x14ac:dyDescent="0.2">
      <c r="C172" s="25" t="str">
        <f>"Объем: "&amp;Source!I93&amp;"=40/"&amp;"100"</f>
        <v>Объем: 0,4=40/100</v>
      </c>
      <c r="F172" s="14"/>
      <c r="G172" s="14"/>
      <c r="H172" s="14"/>
    </row>
    <row r="173" spans="1:28" x14ac:dyDescent="0.2">
      <c r="C173" s="25" t="s">
        <v>752</v>
      </c>
      <c r="D173" s="25">
        <f>Source!BA93</f>
        <v>6.71</v>
      </c>
    </row>
    <row r="174" spans="1:28" x14ac:dyDescent="0.2">
      <c r="C174" s="25" t="s">
        <v>753</v>
      </c>
      <c r="D174" s="25">
        <f>Source!BB93</f>
        <v>6.71</v>
      </c>
    </row>
    <row r="175" spans="1:28" x14ac:dyDescent="0.2">
      <c r="C175" s="25" t="s">
        <v>754</v>
      </c>
      <c r="D175" s="25">
        <f>Source!BC93</f>
        <v>6.71</v>
      </c>
    </row>
    <row r="176" spans="1:28" x14ac:dyDescent="0.2">
      <c r="C176" s="25" t="s">
        <v>755</v>
      </c>
      <c r="D176" s="25">
        <f>Source!BS93</f>
        <v>6.71</v>
      </c>
    </row>
    <row r="177" spans="1:28" x14ac:dyDescent="0.2">
      <c r="C177" s="25" t="s">
        <v>757</v>
      </c>
      <c r="D177" s="92" t="s">
        <v>72</v>
      </c>
      <c r="E177" s="92"/>
      <c r="F177" s="92"/>
      <c r="G177" s="92"/>
      <c r="H177" s="92"/>
    </row>
    <row r="178" spans="1:28" x14ac:dyDescent="0.2">
      <c r="C178" s="25" t="s">
        <v>758</v>
      </c>
      <c r="D178" s="92" t="s">
        <v>72</v>
      </c>
      <c r="E178" s="92"/>
      <c r="F178" s="92"/>
      <c r="G178" s="92"/>
      <c r="H178" s="92"/>
    </row>
    <row r="179" spans="1:28" x14ac:dyDescent="0.2">
      <c r="C179" s="25" t="s">
        <v>759</v>
      </c>
      <c r="D179" s="92" t="s">
        <v>73</v>
      </c>
      <c r="E179" s="92"/>
      <c r="F179" s="92"/>
      <c r="G179" s="92"/>
      <c r="H179" s="92"/>
    </row>
    <row r="180" spans="1:28" x14ac:dyDescent="0.2">
      <c r="C180" s="25" t="s">
        <v>760</v>
      </c>
      <c r="D180" s="92" t="s">
        <v>73</v>
      </c>
      <c r="E180" s="92"/>
      <c r="F180" s="92"/>
      <c r="G180" s="92"/>
      <c r="H180" s="92"/>
    </row>
    <row r="181" spans="1:28" x14ac:dyDescent="0.2">
      <c r="C181" s="25" t="s">
        <v>761</v>
      </c>
      <c r="D181" s="92" t="s">
        <v>72</v>
      </c>
      <c r="E181" s="92"/>
      <c r="F181" s="92"/>
      <c r="G181" s="92"/>
      <c r="H181" s="92"/>
    </row>
    <row r="182" spans="1:28" ht="28.5" x14ac:dyDescent="0.2">
      <c r="A182" s="48">
        <v>36</v>
      </c>
      <c r="B182" s="48" t="str">
        <f>Source!E95</f>
        <v>17,1</v>
      </c>
      <c r="C182" s="48" t="str">
        <f>Source!G95</f>
        <v>Смесь штукатурная «Ротбанд», КНАУФ</v>
      </c>
      <c r="D182" s="48" t="str">
        <f>Source!F95</f>
        <v>04.3.02.05-0002</v>
      </c>
      <c r="E182" s="33" t="str">
        <f>Source!H95</f>
        <v>кг</v>
      </c>
      <c r="F182" s="14">
        <f>Source!I95</f>
        <v>360.4</v>
      </c>
      <c r="G182" s="24">
        <f>Source!AB95</f>
        <v>2.0699999999999998</v>
      </c>
      <c r="H182" s="24">
        <f>Source!O95</f>
        <v>5005.8500000000004</v>
      </c>
      <c r="T182">
        <f>Source!O95</f>
        <v>5005.8500000000004</v>
      </c>
      <c r="U182">
        <f>Source!P95</f>
        <v>5005.8500000000004</v>
      </c>
      <c r="V182">
        <f>Source!S95</f>
        <v>0</v>
      </c>
      <c r="W182">
        <f>Source!Q95</f>
        <v>0</v>
      </c>
      <c r="X182">
        <f>Source!R95</f>
        <v>0</v>
      </c>
      <c r="Y182">
        <f>Source!U95</f>
        <v>0</v>
      </c>
      <c r="Z182">
        <f>Source!V95</f>
        <v>0</v>
      </c>
      <c r="AA182">
        <f>Source!X95</f>
        <v>0</v>
      </c>
      <c r="AB182">
        <f>Source!Y95</f>
        <v>0</v>
      </c>
    </row>
    <row r="183" spans="1:28" ht="14.25" x14ac:dyDescent="0.2">
      <c r="C183" s="25" t="s">
        <v>754</v>
      </c>
      <c r="D183" s="25">
        <f>Source!BC95</f>
        <v>6.71</v>
      </c>
      <c r="F183" s="14"/>
      <c r="G183" s="14"/>
      <c r="H183" s="14"/>
    </row>
    <row r="184" spans="1:28" ht="28.5" x14ac:dyDescent="0.2">
      <c r="A184" s="48">
        <v>37</v>
      </c>
      <c r="B184" s="48" t="str">
        <f>Source!E97</f>
        <v>17,2</v>
      </c>
      <c r="C184" s="48" t="str">
        <f>Source!G97</f>
        <v>Состав грунтовочный ЛАЭС "Грунтовка глубокого проникновения"</v>
      </c>
      <c r="D184" s="48" t="str">
        <f>Source!F97</f>
        <v>14.3.01.03-0001</v>
      </c>
      <c r="E184" s="33" t="str">
        <f>Source!H97</f>
        <v>кг</v>
      </c>
      <c r="F184" s="14">
        <f>Source!I97</f>
        <v>8</v>
      </c>
      <c r="G184" s="24">
        <f>Source!AB97</f>
        <v>21.77</v>
      </c>
      <c r="H184" s="24">
        <f>Source!O97</f>
        <v>1168.6099999999999</v>
      </c>
      <c r="T184">
        <f>Source!O97</f>
        <v>1168.6099999999999</v>
      </c>
      <c r="U184">
        <f>Source!P97</f>
        <v>1168.6099999999999</v>
      </c>
      <c r="V184">
        <f>Source!S97</f>
        <v>0</v>
      </c>
      <c r="W184">
        <f>Source!Q97</f>
        <v>0</v>
      </c>
      <c r="X184">
        <f>Source!R97</f>
        <v>0</v>
      </c>
      <c r="Y184">
        <f>Source!U97</f>
        <v>0</v>
      </c>
      <c r="Z184">
        <f>Source!V97</f>
        <v>0</v>
      </c>
      <c r="AA184">
        <f>Source!X97</f>
        <v>0</v>
      </c>
      <c r="AB184">
        <f>Source!Y97</f>
        <v>0</v>
      </c>
    </row>
    <row r="185" spans="1:28" ht="14.25" x14ac:dyDescent="0.2">
      <c r="C185" s="25" t="s">
        <v>754</v>
      </c>
      <c r="D185" s="25">
        <f>Source!BC97</f>
        <v>6.71</v>
      </c>
      <c r="F185" s="14"/>
      <c r="G185" s="14"/>
      <c r="H185" s="14"/>
    </row>
    <row r="186" spans="1:28" ht="71.25" x14ac:dyDescent="0.2">
      <c r="A186" s="48">
        <v>38</v>
      </c>
      <c r="B186" s="48" t="str">
        <f>Source!E99</f>
        <v>18</v>
      </c>
      <c r="C186" s="48" t="str">
        <f>Source!G99</f>
        <v>Сплошное выравнивание внутренних поверхностей (однослойное оштукатуривание) из сухих растворных смесей толщиной до 10 мм стен</v>
      </c>
      <c r="D186" s="48" t="str">
        <f>Source!F99</f>
        <v>15-02-019-03</v>
      </c>
      <c r="E186" s="33" t="str">
        <f>Source!H99</f>
        <v>100 м2</v>
      </c>
      <c r="F186" s="14">
        <f>Source!I99</f>
        <v>2</v>
      </c>
      <c r="G186" s="24">
        <f>Source!AB99</f>
        <v>341.24</v>
      </c>
      <c r="H186" s="24">
        <f>Source!O99</f>
        <v>4579.4399999999996</v>
      </c>
      <c r="T186">
        <f>Source!O99</f>
        <v>4579.4399999999996</v>
      </c>
      <c r="U186">
        <f>Source!P99</f>
        <v>16.64</v>
      </c>
      <c r="V186">
        <f>Source!S99</f>
        <v>4277.09</v>
      </c>
      <c r="W186">
        <f>Source!Q99</f>
        <v>285.70999999999998</v>
      </c>
      <c r="X186">
        <f>Source!R99</f>
        <v>169.09</v>
      </c>
      <c r="Y186">
        <f>Source!U99</f>
        <v>74.727000000000004</v>
      </c>
      <c r="Z186">
        <f>Source!V99</f>
        <v>2.3250000000000002</v>
      </c>
      <c r="AA186">
        <f>Source!X99</f>
        <v>4223.87</v>
      </c>
      <c r="AB186">
        <f>Source!Y99</f>
        <v>2089.6999999999998</v>
      </c>
    </row>
    <row r="187" spans="1:28" ht="14.25" x14ac:dyDescent="0.2">
      <c r="C187" s="25" t="str">
        <f>"Объем: "&amp;Source!I99&amp;"=200/"&amp;"100"</f>
        <v>Объем: 2=200/100</v>
      </c>
      <c r="F187" s="14"/>
      <c r="G187" s="14"/>
      <c r="H187" s="14"/>
    </row>
    <row r="188" spans="1:28" x14ac:dyDescent="0.2">
      <c r="C188" s="25" t="s">
        <v>752</v>
      </c>
      <c r="D188" s="25">
        <f>Source!BA99</f>
        <v>6.71</v>
      </c>
    </row>
    <row r="189" spans="1:28" x14ac:dyDescent="0.2">
      <c r="C189" s="25" t="s">
        <v>753</v>
      </c>
      <c r="D189" s="25">
        <f>Source!BB99</f>
        <v>6.71</v>
      </c>
    </row>
    <row r="190" spans="1:28" x14ac:dyDescent="0.2">
      <c r="C190" s="25" t="s">
        <v>754</v>
      </c>
      <c r="D190" s="25">
        <f>Source!BC99</f>
        <v>6.71</v>
      </c>
    </row>
    <row r="191" spans="1:28" x14ac:dyDescent="0.2">
      <c r="C191" s="25" t="s">
        <v>755</v>
      </c>
      <c r="D191" s="25">
        <f>Source!BS99</f>
        <v>6.71</v>
      </c>
    </row>
    <row r="192" spans="1:28" x14ac:dyDescent="0.2">
      <c r="C192" s="25" t="s">
        <v>757</v>
      </c>
      <c r="D192" s="92" t="s">
        <v>72</v>
      </c>
      <c r="E192" s="92"/>
      <c r="F192" s="92"/>
      <c r="G192" s="92"/>
      <c r="H192" s="92"/>
    </row>
    <row r="193" spans="1:28" x14ac:dyDescent="0.2">
      <c r="C193" s="25" t="s">
        <v>758</v>
      </c>
      <c r="D193" s="92" t="s">
        <v>72</v>
      </c>
      <c r="E193" s="92"/>
      <c r="F193" s="92"/>
      <c r="G193" s="92"/>
      <c r="H193" s="92"/>
    </row>
    <row r="194" spans="1:28" x14ac:dyDescent="0.2">
      <c r="C194" s="25" t="s">
        <v>759</v>
      </c>
      <c r="D194" s="92" t="s">
        <v>73</v>
      </c>
      <c r="E194" s="92"/>
      <c r="F194" s="92"/>
      <c r="G194" s="92"/>
      <c r="H194" s="92"/>
    </row>
    <row r="195" spans="1:28" x14ac:dyDescent="0.2">
      <c r="C195" s="25" t="s">
        <v>760</v>
      </c>
      <c r="D195" s="92" t="s">
        <v>73</v>
      </c>
      <c r="E195" s="92"/>
      <c r="F195" s="92"/>
      <c r="G195" s="92"/>
      <c r="H195" s="92"/>
    </row>
    <row r="196" spans="1:28" x14ac:dyDescent="0.2">
      <c r="C196" s="25" t="s">
        <v>761</v>
      </c>
      <c r="D196" s="92" t="s">
        <v>72</v>
      </c>
      <c r="E196" s="92"/>
      <c r="F196" s="92"/>
      <c r="G196" s="92"/>
      <c r="H196" s="92"/>
    </row>
    <row r="197" spans="1:28" ht="28.5" x14ac:dyDescent="0.2">
      <c r="A197" s="48">
        <v>39</v>
      </c>
      <c r="B197" s="48" t="str">
        <f>Source!E101</f>
        <v>18,1</v>
      </c>
      <c r="C197" s="48" t="str">
        <f>Source!G101</f>
        <v>Смесь штукатурная «Ротбанд», КНАУФ</v>
      </c>
      <c r="D197" s="48" t="str">
        <f>Source!F101</f>
        <v>04.3.02.05-0002</v>
      </c>
      <c r="E197" s="33" t="str">
        <f>Source!H101</f>
        <v>кг</v>
      </c>
      <c r="F197" s="14">
        <f>Source!I101</f>
        <v>1700</v>
      </c>
      <c r="G197" s="24">
        <f>Source!AB101</f>
        <v>2.0699999999999998</v>
      </c>
      <c r="H197" s="24">
        <f>Source!O101</f>
        <v>23612.49</v>
      </c>
      <c r="T197">
        <f>Source!O101</f>
        <v>23612.49</v>
      </c>
      <c r="U197">
        <f>Source!P101</f>
        <v>23612.49</v>
      </c>
      <c r="V197">
        <f>Source!S101</f>
        <v>0</v>
      </c>
      <c r="W197">
        <f>Source!Q101</f>
        <v>0</v>
      </c>
      <c r="X197">
        <f>Source!R101</f>
        <v>0</v>
      </c>
      <c r="Y197">
        <f>Source!U101</f>
        <v>0</v>
      </c>
      <c r="Z197">
        <f>Source!V101</f>
        <v>0</v>
      </c>
      <c r="AA197">
        <f>Source!X101</f>
        <v>0</v>
      </c>
      <c r="AB197">
        <f>Source!Y101</f>
        <v>0</v>
      </c>
    </row>
    <row r="198" spans="1:28" ht="14.25" x14ac:dyDescent="0.2">
      <c r="C198" s="25" t="s">
        <v>754</v>
      </c>
      <c r="D198" s="25">
        <f>Source!BC101</f>
        <v>6.71</v>
      </c>
      <c r="F198" s="14"/>
      <c r="G198" s="14"/>
      <c r="H198" s="14"/>
    </row>
    <row r="199" spans="1:28" ht="28.5" x14ac:dyDescent="0.2">
      <c r="A199" s="48">
        <v>40</v>
      </c>
      <c r="B199" s="48" t="str">
        <f>Source!E103</f>
        <v>18,2</v>
      </c>
      <c r="C199" s="48" t="str">
        <f>Source!G103</f>
        <v>Состав грунтовочный ЛАЭС "Грунтовка глубокого проникновения"</v>
      </c>
      <c r="D199" s="48" t="str">
        <f>Source!F103</f>
        <v>14.3.01.03-0001</v>
      </c>
      <c r="E199" s="33" t="str">
        <f>Source!H103</f>
        <v>кг</v>
      </c>
      <c r="F199" s="14">
        <f>Source!I103</f>
        <v>40</v>
      </c>
      <c r="G199" s="24">
        <f>Source!AB103</f>
        <v>21.77</v>
      </c>
      <c r="H199" s="24">
        <f>Source!O103</f>
        <v>5843.07</v>
      </c>
      <c r="T199">
        <f>Source!O103</f>
        <v>5843.07</v>
      </c>
      <c r="U199">
        <f>Source!P103</f>
        <v>5843.07</v>
      </c>
      <c r="V199">
        <f>Source!S103</f>
        <v>0</v>
      </c>
      <c r="W199">
        <f>Source!Q103</f>
        <v>0</v>
      </c>
      <c r="X199">
        <f>Source!R103</f>
        <v>0</v>
      </c>
      <c r="Y199">
        <f>Source!U103</f>
        <v>0</v>
      </c>
      <c r="Z199">
        <f>Source!V103</f>
        <v>0</v>
      </c>
      <c r="AA199">
        <f>Source!X103</f>
        <v>0</v>
      </c>
      <c r="AB199">
        <f>Source!Y103</f>
        <v>0</v>
      </c>
    </row>
    <row r="200" spans="1:28" ht="14.25" x14ac:dyDescent="0.2">
      <c r="C200" s="25" t="s">
        <v>754</v>
      </c>
      <c r="D200" s="25">
        <f>Source!BC103</f>
        <v>6.71</v>
      </c>
      <c r="F200" s="14"/>
      <c r="G200" s="14"/>
      <c r="H200" s="14"/>
    </row>
    <row r="201" spans="1:28" ht="42.75" x14ac:dyDescent="0.2">
      <c r="A201" s="48">
        <v>41</v>
      </c>
      <c r="B201" s="48" t="str">
        <f>Source!E105</f>
        <v>19</v>
      </c>
      <c r="C201" s="48" t="str">
        <f>Source!G105</f>
        <v>Окраска водно-дисперсионными акриловыми составами улучшенная по штукатурке стен</v>
      </c>
      <c r="D201" s="48" t="str">
        <f>Source!F105</f>
        <v>15-04-007-01</v>
      </c>
      <c r="E201" s="33" t="str">
        <f>Source!H105</f>
        <v>100 м2</v>
      </c>
      <c r="F201" s="14">
        <f>Source!I105</f>
        <v>2</v>
      </c>
      <c r="G201" s="24">
        <f>Source!AB105</f>
        <v>1093.3900000000001</v>
      </c>
      <c r="H201" s="24">
        <f>Source!O105</f>
        <v>14673.29</v>
      </c>
      <c r="T201">
        <f>Source!O105</f>
        <v>14673.29</v>
      </c>
      <c r="U201">
        <f>Source!P105</f>
        <v>8623.16</v>
      </c>
      <c r="V201">
        <f>Source!S105</f>
        <v>5875.54</v>
      </c>
      <c r="W201">
        <f>Source!Q105</f>
        <v>174.59</v>
      </c>
      <c r="X201">
        <f>Source!R105</f>
        <v>33.01</v>
      </c>
      <c r="Y201">
        <f>Source!U105</f>
        <v>100.188</v>
      </c>
      <c r="Z201">
        <f>Source!V105</f>
        <v>0.42500000000000004</v>
      </c>
      <c r="AA201">
        <f>Source!X105</f>
        <v>5613.12</v>
      </c>
      <c r="AB201">
        <f>Source!Y105</f>
        <v>2777.02</v>
      </c>
    </row>
    <row r="202" spans="1:28" ht="14.25" x14ac:dyDescent="0.2">
      <c r="C202" s="25" t="str">
        <f>"Объем: "&amp;Source!I105&amp;"=200/"&amp;"100"</f>
        <v>Объем: 2=200/100</v>
      </c>
      <c r="F202" s="14"/>
      <c r="G202" s="14"/>
      <c r="H202" s="14"/>
    </row>
    <row r="203" spans="1:28" x14ac:dyDescent="0.2">
      <c r="C203" s="25" t="s">
        <v>752</v>
      </c>
      <c r="D203" s="25">
        <f>Source!BA105</f>
        <v>6.71</v>
      </c>
    </row>
    <row r="204" spans="1:28" x14ac:dyDescent="0.2">
      <c r="C204" s="25" t="s">
        <v>753</v>
      </c>
      <c r="D204" s="25">
        <f>Source!BB105</f>
        <v>6.71</v>
      </c>
    </row>
    <row r="205" spans="1:28" x14ac:dyDescent="0.2">
      <c r="C205" s="25" t="s">
        <v>754</v>
      </c>
      <c r="D205" s="25">
        <f>Source!BC105</f>
        <v>6.71</v>
      </c>
    </row>
    <row r="206" spans="1:28" x14ac:dyDescent="0.2">
      <c r="C206" s="25" t="s">
        <v>755</v>
      </c>
      <c r="D206" s="25">
        <f>Source!BS105</f>
        <v>6.71</v>
      </c>
    </row>
    <row r="207" spans="1:28" x14ac:dyDescent="0.2">
      <c r="C207" s="25" t="s">
        <v>757</v>
      </c>
      <c r="D207" s="92" t="s">
        <v>72</v>
      </c>
      <c r="E207" s="92"/>
      <c r="F207" s="92"/>
      <c r="G207" s="92"/>
      <c r="H207" s="92"/>
    </row>
    <row r="208" spans="1:28" x14ac:dyDescent="0.2">
      <c r="C208" s="25" t="s">
        <v>758</v>
      </c>
      <c r="D208" s="92" t="s">
        <v>72</v>
      </c>
      <c r="E208" s="92"/>
      <c r="F208" s="92"/>
      <c r="G208" s="92"/>
      <c r="H208" s="92"/>
    </row>
    <row r="209" spans="1:28" x14ac:dyDescent="0.2">
      <c r="C209" s="25" t="s">
        <v>759</v>
      </c>
      <c r="D209" s="92" t="s">
        <v>73</v>
      </c>
      <c r="E209" s="92"/>
      <c r="F209" s="92"/>
      <c r="G209" s="92"/>
      <c r="H209" s="92"/>
    </row>
    <row r="210" spans="1:28" x14ac:dyDescent="0.2">
      <c r="C210" s="25" t="s">
        <v>760</v>
      </c>
      <c r="D210" s="92" t="s">
        <v>73</v>
      </c>
      <c r="E210" s="92"/>
      <c r="F210" s="92"/>
      <c r="G210" s="92"/>
      <c r="H210" s="92"/>
    </row>
    <row r="211" spans="1:28" x14ac:dyDescent="0.2">
      <c r="C211" s="25" t="s">
        <v>761</v>
      </c>
      <c r="D211" s="92" t="s">
        <v>72</v>
      </c>
      <c r="E211" s="92"/>
      <c r="F211" s="92"/>
      <c r="G211" s="92"/>
      <c r="H211" s="92"/>
    </row>
    <row r="212" spans="1:28" ht="42.75" x14ac:dyDescent="0.2">
      <c r="A212" s="48">
        <v>42</v>
      </c>
      <c r="B212" s="48" t="str">
        <f>Source!E107</f>
        <v>19,1</v>
      </c>
      <c r="C212" s="48" t="str">
        <f>Source!G107</f>
        <v>Грунтовка акриловая ACRYL-HYDROSOL TIEFGRUND LF, CAPAROL</v>
      </c>
      <c r="D212" s="48" t="str">
        <f>Source!F107</f>
        <v>14.4.01.02-0021</v>
      </c>
      <c r="E212" s="33" t="str">
        <f>Source!H107</f>
        <v>кг</v>
      </c>
      <c r="F212" s="14">
        <f>Source!I107</f>
        <v>40</v>
      </c>
      <c r="G212" s="24">
        <f>Source!AB107</f>
        <v>51.46</v>
      </c>
      <c r="H212" s="24">
        <f>Source!O107</f>
        <v>13811.86</v>
      </c>
      <c r="T212">
        <f>Source!O107</f>
        <v>13811.86</v>
      </c>
      <c r="U212">
        <f>Source!P107</f>
        <v>13811.86</v>
      </c>
      <c r="V212">
        <f>Source!S107</f>
        <v>0</v>
      </c>
      <c r="W212">
        <f>Source!Q107</f>
        <v>0</v>
      </c>
      <c r="X212">
        <f>Source!R107</f>
        <v>0</v>
      </c>
      <c r="Y212">
        <f>Source!U107</f>
        <v>0</v>
      </c>
      <c r="Z212">
        <f>Source!V107</f>
        <v>0</v>
      </c>
      <c r="AA212">
        <f>Source!X107</f>
        <v>0</v>
      </c>
      <c r="AB212">
        <f>Source!Y107</f>
        <v>0</v>
      </c>
    </row>
    <row r="213" spans="1:28" ht="14.25" x14ac:dyDescent="0.2">
      <c r="C213" s="25" t="s">
        <v>754</v>
      </c>
      <c r="D213" s="25">
        <f>Source!BC107</f>
        <v>6.71</v>
      </c>
      <c r="F213" s="14"/>
      <c r="G213" s="14"/>
      <c r="H213" s="14"/>
    </row>
    <row r="214" spans="1:28" ht="42.75" x14ac:dyDescent="0.2">
      <c r="A214" s="48">
        <v>43</v>
      </c>
      <c r="B214" s="48" t="str">
        <f>Source!E109</f>
        <v>19,2</v>
      </c>
      <c r="C214" s="48" t="str">
        <f>Source!G109</f>
        <v>Краска акриловая Alpina ULTRAWEISS, CAPAROL водно-дисперсионная</v>
      </c>
      <c r="D214" s="48" t="str">
        <f>Source!F109</f>
        <v>14.3.02.01-0015</v>
      </c>
      <c r="E214" s="33" t="str">
        <f>Source!H109</f>
        <v>т</v>
      </c>
      <c r="F214" s="14">
        <f>Source!I109</f>
        <v>0.06</v>
      </c>
      <c r="G214" s="24">
        <f>Source!AB109</f>
        <v>13287.69</v>
      </c>
      <c r="H214" s="24">
        <f>Source!O109</f>
        <v>5349.62</v>
      </c>
      <c r="T214">
        <f>Source!O109</f>
        <v>5349.62</v>
      </c>
      <c r="U214">
        <f>Source!P109</f>
        <v>5349.62</v>
      </c>
      <c r="V214">
        <f>Source!S109</f>
        <v>0</v>
      </c>
      <c r="W214">
        <f>Source!Q109</f>
        <v>0</v>
      </c>
      <c r="X214">
        <f>Source!R109</f>
        <v>0</v>
      </c>
      <c r="Y214">
        <f>Source!U109</f>
        <v>0</v>
      </c>
      <c r="Z214">
        <f>Source!V109</f>
        <v>0</v>
      </c>
      <c r="AA214">
        <f>Source!X109</f>
        <v>0</v>
      </c>
      <c r="AB214">
        <f>Source!Y109</f>
        <v>0</v>
      </c>
    </row>
    <row r="215" spans="1:28" ht="14.25" x14ac:dyDescent="0.2">
      <c r="C215" s="25" t="s">
        <v>754</v>
      </c>
      <c r="D215" s="25">
        <f>Source!BC109</f>
        <v>6.71</v>
      </c>
      <c r="F215" s="14"/>
      <c r="G215" s="14"/>
      <c r="H215" s="14"/>
    </row>
    <row r="216" spans="1:28" ht="42.75" x14ac:dyDescent="0.2">
      <c r="A216" s="48">
        <v>44</v>
      </c>
      <c r="B216" s="48" t="str">
        <f>Source!E111</f>
        <v>20</v>
      </c>
      <c r="C216" s="48" t="str">
        <f>Source!G111</f>
        <v>Окраска водно-дисперсионными акриловыми составами улучшенная по штукатурке потолков</v>
      </c>
      <c r="D216" s="48" t="str">
        <f>Source!F111</f>
        <v>15-04-007-02</v>
      </c>
      <c r="E216" s="33" t="str">
        <f>Source!H111</f>
        <v>100 м2</v>
      </c>
      <c r="F216" s="14">
        <f>Source!I111</f>
        <v>0.4</v>
      </c>
      <c r="G216" s="24">
        <f>Source!AB111</f>
        <v>1335.18</v>
      </c>
      <c r="H216" s="24">
        <f>Source!O111</f>
        <v>3583.62</v>
      </c>
      <c r="T216">
        <f>Source!O111</f>
        <v>3583.62</v>
      </c>
      <c r="U216">
        <f>Source!P111</f>
        <v>1846.99</v>
      </c>
      <c r="V216">
        <f>Source!S111</f>
        <v>1699.54</v>
      </c>
      <c r="W216">
        <f>Source!Q111</f>
        <v>37.090000000000003</v>
      </c>
      <c r="X216">
        <f>Source!R111</f>
        <v>7.01</v>
      </c>
      <c r="Y216">
        <f>Source!U111</f>
        <v>28.979999999999997</v>
      </c>
      <c r="Z216">
        <f>Source!V111</f>
        <v>0.09</v>
      </c>
      <c r="AA216">
        <f>Source!X111</f>
        <v>1621.22</v>
      </c>
      <c r="AB216">
        <f>Source!Y111</f>
        <v>802.08</v>
      </c>
    </row>
    <row r="217" spans="1:28" ht="14.25" x14ac:dyDescent="0.2">
      <c r="C217" s="25" t="str">
        <f>"Объем: "&amp;Source!I111&amp;"=40/"&amp;"100"</f>
        <v>Объем: 0,4=40/100</v>
      </c>
      <c r="F217" s="14"/>
      <c r="G217" s="14"/>
      <c r="H217" s="14"/>
    </row>
    <row r="218" spans="1:28" x14ac:dyDescent="0.2">
      <c r="C218" s="25" t="s">
        <v>752</v>
      </c>
      <c r="D218" s="25">
        <f>Source!BA111</f>
        <v>6.71</v>
      </c>
    </row>
    <row r="219" spans="1:28" x14ac:dyDescent="0.2">
      <c r="C219" s="25" t="s">
        <v>753</v>
      </c>
      <c r="D219" s="25">
        <f>Source!BB111</f>
        <v>6.71</v>
      </c>
    </row>
    <row r="220" spans="1:28" x14ac:dyDescent="0.2">
      <c r="C220" s="25" t="s">
        <v>754</v>
      </c>
      <c r="D220" s="25">
        <f>Source!BC111</f>
        <v>6.71</v>
      </c>
    </row>
    <row r="221" spans="1:28" x14ac:dyDescent="0.2">
      <c r="C221" s="25" t="s">
        <v>755</v>
      </c>
      <c r="D221" s="25">
        <f>Source!BS111</f>
        <v>6.71</v>
      </c>
    </row>
    <row r="222" spans="1:28" x14ac:dyDescent="0.2">
      <c r="C222" s="25" t="s">
        <v>757</v>
      </c>
      <c r="D222" s="92" t="s">
        <v>72</v>
      </c>
      <c r="E222" s="92"/>
      <c r="F222" s="92"/>
      <c r="G222" s="92"/>
      <c r="H222" s="92"/>
    </row>
    <row r="223" spans="1:28" x14ac:dyDescent="0.2">
      <c r="C223" s="25" t="s">
        <v>758</v>
      </c>
      <c r="D223" s="92" t="s">
        <v>72</v>
      </c>
      <c r="E223" s="92"/>
      <c r="F223" s="92"/>
      <c r="G223" s="92"/>
      <c r="H223" s="92"/>
    </row>
    <row r="224" spans="1:28" x14ac:dyDescent="0.2">
      <c r="C224" s="25" t="s">
        <v>759</v>
      </c>
      <c r="D224" s="92" t="s">
        <v>73</v>
      </c>
      <c r="E224" s="92"/>
      <c r="F224" s="92"/>
      <c r="G224" s="92"/>
      <c r="H224" s="92"/>
    </row>
    <row r="225" spans="1:28" x14ac:dyDescent="0.2">
      <c r="C225" s="25" t="s">
        <v>760</v>
      </c>
      <c r="D225" s="92" t="s">
        <v>73</v>
      </c>
      <c r="E225" s="92"/>
      <c r="F225" s="92"/>
      <c r="G225" s="92"/>
      <c r="H225" s="92"/>
    </row>
    <row r="226" spans="1:28" x14ac:dyDescent="0.2">
      <c r="C226" s="25" t="s">
        <v>761</v>
      </c>
      <c r="D226" s="92" t="s">
        <v>72</v>
      </c>
      <c r="E226" s="92"/>
      <c r="F226" s="92"/>
      <c r="G226" s="92"/>
      <c r="H226" s="92"/>
    </row>
    <row r="227" spans="1:28" ht="42.75" x14ac:dyDescent="0.2">
      <c r="A227" s="48">
        <v>45</v>
      </c>
      <c r="B227" s="48" t="str">
        <f>Source!E113</f>
        <v>20,1</v>
      </c>
      <c r="C227" s="48" t="str">
        <f>Source!G113</f>
        <v>Грунтовка акриловая ACRYL-HYDROSOL TIEFGRUND LF, CAPAROL</v>
      </c>
      <c r="D227" s="48" t="str">
        <f>Source!F113</f>
        <v>14.4.01.02-0021</v>
      </c>
      <c r="E227" s="33" t="str">
        <f>Source!H113</f>
        <v>кг</v>
      </c>
      <c r="F227" s="14">
        <f>Source!I113</f>
        <v>8.8000000000000007</v>
      </c>
      <c r="G227" s="24">
        <f>Source!AB113</f>
        <v>51.46</v>
      </c>
      <c r="H227" s="24">
        <f>Source!O113</f>
        <v>3038.61</v>
      </c>
      <c r="T227">
        <f>Source!O113</f>
        <v>3038.61</v>
      </c>
      <c r="U227">
        <f>Source!P113</f>
        <v>3038.61</v>
      </c>
      <c r="V227">
        <f>Source!S113</f>
        <v>0</v>
      </c>
      <c r="W227">
        <f>Source!Q113</f>
        <v>0</v>
      </c>
      <c r="X227">
        <f>Source!R113</f>
        <v>0</v>
      </c>
      <c r="Y227">
        <f>Source!U113</f>
        <v>0</v>
      </c>
      <c r="Z227">
        <f>Source!V113</f>
        <v>0</v>
      </c>
      <c r="AA227">
        <f>Source!X113</f>
        <v>0</v>
      </c>
      <c r="AB227">
        <f>Source!Y113</f>
        <v>0</v>
      </c>
    </row>
    <row r="228" spans="1:28" ht="14.25" x14ac:dyDescent="0.2">
      <c r="C228" s="25" t="s">
        <v>754</v>
      </c>
      <c r="D228" s="25">
        <f>Source!BC113</f>
        <v>6.71</v>
      </c>
      <c r="F228" s="14"/>
      <c r="G228" s="14"/>
      <c r="H228" s="14"/>
    </row>
    <row r="229" spans="1:28" ht="42.75" x14ac:dyDescent="0.2">
      <c r="A229" s="48">
        <v>46</v>
      </c>
      <c r="B229" s="48" t="str">
        <f>Source!E115</f>
        <v>20,2</v>
      </c>
      <c r="C229" s="48" t="str">
        <f>Source!G115</f>
        <v>Краска акриловая Alpina ULTRAWEISS, CAPAROL водно-дисперсионная</v>
      </c>
      <c r="D229" s="48" t="str">
        <f>Source!F115</f>
        <v>14.3.02.01-0015</v>
      </c>
      <c r="E229" s="33" t="str">
        <f>Source!H115</f>
        <v>т</v>
      </c>
      <c r="F229" s="14">
        <f>Source!I115</f>
        <v>1.3199999999999998E-2</v>
      </c>
      <c r="G229" s="24">
        <f>Source!AB115</f>
        <v>13287.69</v>
      </c>
      <c r="H229" s="24">
        <f>Source!O115</f>
        <v>1176.92</v>
      </c>
      <c r="T229">
        <f>Source!O115</f>
        <v>1176.92</v>
      </c>
      <c r="U229">
        <f>Source!P115</f>
        <v>1176.92</v>
      </c>
      <c r="V229">
        <f>Source!S115</f>
        <v>0</v>
      </c>
      <c r="W229">
        <f>Source!Q115</f>
        <v>0</v>
      </c>
      <c r="X229">
        <f>Source!R115</f>
        <v>0</v>
      </c>
      <c r="Y229">
        <f>Source!U115</f>
        <v>0</v>
      </c>
      <c r="Z229">
        <f>Source!V115</f>
        <v>0</v>
      </c>
      <c r="AA229">
        <f>Source!X115</f>
        <v>0</v>
      </c>
      <c r="AB229">
        <f>Source!Y115</f>
        <v>0</v>
      </c>
    </row>
    <row r="230" spans="1:28" ht="14.25" x14ac:dyDescent="0.2">
      <c r="C230" s="25" t="s">
        <v>754</v>
      </c>
      <c r="D230" s="25">
        <f>Source!BC115</f>
        <v>6.71</v>
      </c>
      <c r="F230" s="14"/>
      <c r="G230" s="14"/>
      <c r="H230" s="14"/>
    </row>
    <row r="231" spans="1:28" ht="28.5" x14ac:dyDescent="0.2">
      <c r="A231" s="48">
        <v>47</v>
      </c>
      <c r="B231" s="48" t="str">
        <f>Source!E117</f>
        <v>21</v>
      </c>
      <c r="C231" s="48" t="str">
        <f>Source!G117</f>
        <v>Устройство стяжек цементных толщиной 20 мм</v>
      </c>
      <c r="D231" s="48" t="str">
        <f>Source!F117</f>
        <v>11-01-011-01</v>
      </c>
      <c r="E231" s="33" t="str">
        <f>Source!H117</f>
        <v>100 м2</v>
      </c>
      <c r="F231" s="14">
        <f>Source!I117</f>
        <v>0.4</v>
      </c>
      <c r="G231" s="24">
        <f>Source!AB117</f>
        <v>424.61</v>
      </c>
      <c r="H231" s="24">
        <f>Source!O117</f>
        <v>1139.6600000000001</v>
      </c>
      <c r="T231">
        <f>Source!O117</f>
        <v>1139.6600000000001</v>
      </c>
      <c r="U231">
        <f>Source!P117</f>
        <v>22.92</v>
      </c>
      <c r="V231">
        <f>Source!S117</f>
        <v>968.31</v>
      </c>
      <c r="W231">
        <f>Source!Q117</f>
        <v>148.43</v>
      </c>
      <c r="X231">
        <f>Source!R117</f>
        <v>57.54</v>
      </c>
      <c r="Y231">
        <f>Source!U117</f>
        <v>18.174599999999998</v>
      </c>
      <c r="Z231">
        <f>Source!V117</f>
        <v>0.63500000000000001</v>
      </c>
      <c r="AA231">
        <f>Source!X117</f>
        <v>1138.69</v>
      </c>
      <c r="AB231">
        <f>Source!Y117</f>
        <v>656.54</v>
      </c>
    </row>
    <row r="232" spans="1:28" ht="14.25" x14ac:dyDescent="0.2">
      <c r="C232" s="25" t="str">
        <f>"Объем: "&amp;Source!I117&amp;"=40/"&amp;"100"</f>
        <v>Объем: 0,4=40/100</v>
      </c>
      <c r="F232" s="14"/>
      <c r="G232" s="14"/>
      <c r="H232" s="14"/>
    </row>
    <row r="233" spans="1:28" x14ac:dyDescent="0.2">
      <c r="C233" s="25" t="s">
        <v>752</v>
      </c>
      <c r="D233" s="25">
        <f>Source!BA117</f>
        <v>6.71</v>
      </c>
    </row>
    <row r="234" spans="1:28" x14ac:dyDescent="0.2">
      <c r="C234" s="25" t="s">
        <v>753</v>
      </c>
      <c r="D234" s="25">
        <f>Source!BB117</f>
        <v>6.71</v>
      </c>
    </row>
    <row r="235" spans="1:28" x14ac:dyDescent="0.2">
      <c r="C235" s="25" t="s">
        <v>754</v>
      </c>
      <c r="D235" s="25">
        <f>Source!BC117</f>
        <v>6.71</v>
      </c>
    </row>
    <row r="236" spans="1:28" x14ac:dyDescent="0.2">
      <c r="C236" s="25" t="s">
        <v>755</v>
      </c>
      <c r="D236" s="25">
        <f>Source!BS117</f>
        <v>6.71</v>
      </c>
    </row>
    <row r="237" spans="1:28" x14ac:dyDescent="0.2">
      <c r="C237" s="25" t="s">
        <v>757</v>
      </c>
      <c r="D237" s="92" t="s">
        <v>72</v>
      </c>
      <c r="E237" s="92"/>
      <c r="F237" s="92"/>
      <c r="G237" s="92"/>
      <c r="H237" s="92"/>
    </row>
    <row r="238" spans="1:28" x14ac:dyDescent="0.2">
      <c r="C238" s="25" t="s">
        <v>758</v>
      </c>
      <c r="D238" s="92" t="s">
        <v>72</v>
      </c>
      <c r="E238" s="92"/>
      <c r="F238" s="92"/>
      <c r="G238" s="92"/>
      <c r="H238" s="92"/>
    </row>
    <row r="239" spans="1:28" x14ac:dyDescent="0.2">
      <c r="C239" s="25" t="s">
        <v>759</v>
      </c>
      <c r="D239" s="92" t="s">
        <v>73</v>
      </c>
      <c r="E239" s="92"/>
      <c r="F239" s="92"/>
      <c r="G239" s="92"/>
      <c r="H239" s="92"/>
    </row>
    <row r="240" spans="1:28" x14ac:dyDescent="0.2">
      <c r="C240" s="25" t="s">
        <v>760</v>
      </c>
      <c r="D240" s="92" t="s">
        <v>73</v>
      </c>
      <c r="E240" s="92"/>
      <c r="F240" s="92"/>
      <c r="G240" s="92"/>
      <c r="H240" s="92"/>
    </row>
    <row r="241" spans="1:28" x14ac:dyDescent="0.2">
      <c r="C241" s="25" t="s">
        <v>761</v>
      </c>
      <c r="D241" s="92" t="s">
        <v>72</v>
      </c>
      <c r="E241" s="92"/>
      <c r="F241" s="92"/>
      <c r="G241" s="92"/>
      <c r="H241" s="92"/>
    </row>
    <row r="242" spans="1:28" ht="28.5" x14ac:dyDescent="0.2">
      <c r="A242" s="48">
        <v>48</v>
      </c>
      <c r="B242" s="48" t="str">
        <f>Source!E119</f>
        <v>21,1</v>
      </c>
      <c r="C242" s="48" t="str">
        <f>Source!G119</f>
        <v>Раствор готовый кладочный цементный марки 150</v>
      </c>
      <c r="D242" s="48" t="str">
        <f>Source!F119</f>
        <v>04.3.01.09-0015</v>
      </c>
      <c r="E242" s="33" t="str">
        <f>Source!H119</f>
        <v>м3</v>
      </c>
      <c r="F242" s="14">
        <f>Source!I119</f>
        <v>0.81599999999999984</v>
      </c>
      <c r="G242" s="24">
        <f>Source!AB119</f>
        <v>548.29999999999995</v>
      </c>
      <c r="H242" s="24">
        <f>Source!O119</f>
        <v>3002.14</v>
      </c>
      <c r="T242">
        <f>Source!O119</f>
        <v>3002.14</v>
      </c>
      <c r="U242">
        <f>Source!P119</f>
        <v>3002.14</v>
      </c>
      <c r="V242">
        <f>Source!S119</f>
        <v>0</v>
      </c>
      <c r="W242">
        <f>Source!Q119</f>
        <v>0</v>
      </c>
      <c r="X242">
        <f>Source!R119</f>
        <v>0</v>
      </c>
      <c r="Y242">
        <f>Source!U119</f>
        <v>0</v>
      </c>
      <c r="Z242">
        <f>Source!V119</f>
        <v>0</v>
      </c>
      <c r="AA242">
        <f>Source!X119</f>
        <v>0</v>
      </c>
      <c r="AB242">
        <f>Source!Y119</f>
        <v>0</v>
      </c>
    </row>
    <row r="243" spans="1:28" ht="14.25" x14ac:dyDescent="0.2">
      <c r="C243" s="25" t="s">
        <v>754</v>
      </c>
      <c r="D243" s="25">
        <f>Source!BC119</f>
        <v>6.71</v>
      </c>
      <c r="F243" s="14"/>
      <c r="G243" s="14"/>
      <c r="H243" s="14"/>
    </row>
    <row r="244" spans="1:28" ht="57" x14ac:dyDescent="0.2">
      <c r="A244" s="48">
        <v>49</v>
      </c>
      <c r="B244" s="48" t="str">
        <f>Source!E121</f>
        <v>22</v>
      </c>
      <c r="C244" s="48" t="str">
        <f>Source!G121</f>
        <v>Устройство покрытий наливных составом на эпоксидной смоле толщиной 3 мм и грунтовкой толщиной 0,5 мм</v>
      </c>
      <c r="D244" s="48" t="str">
        <f>Source!F121</f>
        <v>11-01-045-01</v>
      </c>
      <c r="E244" s="33" t="str">
        <f>Source!H121</f>
        <v>100 м2</v>
      </c>
      <c r="F244" s="14">
        <f>Source!I121</f>
        <v>0.4</v>
      </c>
      <c r="G244" s="24">
        <f>Source!AB121</f>
        <v>21570.560000000001</v>
      </c>
      <c r="H244" s="24">
        <f>Source!O121</f>
        <v>57895.39</v>
      </c>
      <c r="T244">
        <f>Source!O121</f>
        <v>57895.39</v>
      </c>
      <c r="U244">
        <f>Source!P121</f>
        <v>54827.360000000001</v>
      </c>
      <c r="V244">
        <f>Source!S121</f>
        <v>2875.69</v>
      </c>
      <c r="W244">
        <f>Source!Q121</f>
        <v>192.34</v>
      </c>
      <c r="X244">
        <f>Source!R121</f>
        <v>9.9600000000000009</v>
      </c>
      <c r="Y244">
        <f>Source!U121</f>
        <v>36.818400000000004</v>
      </c>
      <c r="Z244">
        <f>Source!V121</f>
        <v>0.12</v>
      </c>
      <c r="AA244">
        <f>Source!X121</f>
        <v>3203.07</v>
      </c>
      <c r="AB244">
        <f>Source!Y121</f>
        <v>1846.82</v>
      </c>
    </row>
    <row r="245" spans="1:28" ht="14.25" x14ac:dyDescent="0.2">
      <c r="C245" s="25" t="str">
        <f>"Объем: "&amp;Source!I121&amp;"=40/"&amp;"100"</f>
        <v>Объем: 0,4=40/100</v>
      </c>
      <c r="F245" s="14"/>
      <c r="G245" s="14"/>
      <c r="H245" s="14"/>
    </row>
    <row r="246" spans="1:28" x14ac:dyDescent="0.2">
      <c r="C246" s="25" t="s">
        <v>752</v>
      </c>
      <c r="D246" s="25">
        <f>Source!BA121</f>
        <v>6.71</v>
      </c>
    </row>
    <row r="247" spans="1:28" x14ac:dyDescent="0.2">
      <c r="C247" s="25" t="s">
        <v>753</v>
      </c>
      <c r="D247" s="25">
        <f>Source!BB121</f>
        <v>6.71</v>
      </c>
    </row>
    <row r="248" spans="1:28" x14ac:dyDescent="0.2">
      <c r="C248" s="25" t="s">
        <v>754</v>
      </c>
      <c r="D248" s="25">
        <f>Source!BC121</f>
        <v>6.71</v>
      </c>
    </row>
    <row r="249" spans="1:28" x14ac:dyDescent="0.2">
      <c r="C249" s="25" t="s">
        <v>755</v>
      </c>
      <c r="D249" s="25">
        <f>Source!BS121</f>
        <v>6.71</v>
      </c>
    </row>
    <row r="250" spans="1:28" x14ac:dyDescent="0.2">
      <c r="C250" s="25" t="s">
        <v>757</v>
      </c>
      <c r="D250" s="92" t="s">
        <v>72</v>
      </c>
      <c r="E250" s="92"/>
      <c r="F250" s="92"/>
      <c r="G250" s="92"/>
      <c r="H250" s="92"/>
    </row>
    <row r="251" spans="1:28" x14ac:dyDescent="0.2">
      <c r="C251" s="25" t="s">
        <v>758</v>
      </c>
      <c r="D251" s="92" t="s">
        <v>72</v>
      </c>
      <c r="E251" s="92"/>
      <c r="F251" s="92"/>
      <c r="G251" s="92"/>
      <c r="H251" s="92"/>
    </row>
    <row r="252" spans="1:28" x14ac:dyDescent="0.2">
      <c r="C252" s="25" t="s">
        <v>759</v>
      </c>
      <c r="D252" s="92" t="s">
        <v>73</v>
      </c>
      <c r="E252" s="92"/>
      <c r="F252" s="92"/>
      <c r="G252" s="92"/>
      <c r="H252" s="92"/>
    </row>
    <row r="253" spans="1:28" x14ac:dyDescent="0.2">
      <c r="C253" s="25" t="s">
        <v>760</v>
      </c>
      <c r="D253" s="92" t="s">
        <v>73</v>
      </c>
      <c r="E253" s="92"/>
      <c r="F253" s="92"/>
      <c r="G253" s="92"/>
      <c r="H253" s="92"/>
    </row>
    <row r="254" spans="1:28" x14ac:dyDescent="0.2">
      <c r="C254" s="25" t="s">
        <v>761</v>
      </c>
      <c r="D254" s="92" t="s">
        <v>72</v>
      </c>
      <c r="E254" s="92"/>
      <c r="F254" s="92"/>
      <c r="G254" s="92"/>
      <c r="H254" s="92"/>
    </row>
    <row r="255" spans="1:28" ht="28.5" x14ac:dyDescent="0.2">
      <c r="A255" s="48">
        <v>50</v>
      </c>
      <c r="B255" s="48" t="str">
        <f>Source!E123</f>
        <v>23</v>
      </c>
      <c r="C255" s="48" t="str">
        <f>Source!G123</f>
        <v>Сдача объекта, контрольные и приемо-сдаточные испытания</v>
      </c>
      <c r="D255" s="48" t="str">
        <f>Source!F123</f>
        <v>м10-06-068-17</v>
      </c>
      <c r="E255" s="33" t="str">
        <f>Source!H123</f>
        <v>ШТ</v>
      </c>
      <c r="F255" s="14">
        <f>Source!I123</f>
        <v>1</v>
      </c>
      <c r="G255" s="24">
        <f>Source!AB123</f>
        <v>9681.09</v>
      </c>
      <c r="H255" s="24">
        <f>Source!O123</f>
        <v>64960.12</v>
      </c>
      <c r="T255">
        <f>Source!O123</f>
        <v>64960.12</v>
      </c>
      <c r="U255">
        <f>Source!P123</f>
        <v>573.64</v>
      </c>
      <c r="V255">
        <f>Source!S123</f>
        <v>28680.69</v>
      </c>
      <c r="W255">
        <f>Source!Q123</f>
        <v>35705.79</v>
      </c>
      <c r="X255">
        <f>Source!R123</f>
        <v>3736.13</v>
      </c>
      <c r="Y255">
        <f>Source!U123</f>
        <v>289</v>
      </c>
      <c r="Z255">
        <f>Source!V123</f>
        <v>48</v>
      </c>
      <c r="AA255">
        <f>Source!X123</f>
        <v>25933.46</v>
      </c>
      <c r="AB255">
        <f>Source!Y123</f>
        <v>19450.09</v>
      </c>
    </row>
    <row r="256" spans="1:28" ht="14.25" x14ac:dyDescent="0.2">
      <c r="C256" s="25" t="s">
        <v>752</v>
      </c>
      <c r="D256" s="25">
        <f>Source!BA123</f>
        <v>6.71</v>
      </c>
      <c r="F256" s="14"/>
      <c r="G256" s="14"/>
      <c r="H256" s="14"/>
    </row>
    <row r="257" spans="1:28" x14ac:dyDescent="0.2">
      <c r="C257" s="25" t="s">
        <v>753</v>
      </c>
      <c r="D257" s="25">
        <f>Source!BB123</f>
        <v>6.71</v>
      </c>
    </row>
    <row r="258" spans="1:28" x14ac:dyDescent="0.2">
      <c r="C258" s="25" t="s">
        <v>754</v>
      </c>
      <c r="D258" s="25">
        <f>Source!BC123</f>
        <v>6.71</v>
      </c>
    </row>
    <row r="259" spans="1:28" x14ac:dyDescent="0.2">
      <c r="C259" s="25" t="s">
        <v>755</v>
      </c>
      <c r="D259" s="25">
        <f>Source!BS123</f>
        <v>6.71</v>
      </c>
    </row>
    <row r="261" spans="1:28" ht="16.5" x14ac:dyDescent="0.25">
      <c r="A261" s="77" t="str">
        <f>CONCATENATE("Раздел: ",IF(Source!G125&lt;&gt;"Новый раздел", Source!G125, ""))</f>
        <v>Раздел: Временные инженерные сети для пожаротушения</v>
      </c>
      <c r="B261" s="77"/>
      <c r="C261" s="77"/>
      <c r="D261" s="77"/>
      <c r="E261" s="77"/>
      <c r="F261" s="77"/>
      <c r="G261" s="77"/>
      <c r="H261" s="77"/>
    </row>
    <row r="262" spans="1:28" ht="42.75" x14ac:dyDescent="0.2">
      <c r="A262" s="48">
        <v>51</v>
      </c>
      <c r="B262" s="48" t="str">
        <f>Source!E130</f>
        <v>24</v>
      </c>
      <c r="C262" s="48" t="str">
        <f>Source!G130</f>
        <v>Установка насосов центробежных с электродвигателем, масса агрегата до 0,3 т</v>
      </c>
      <c r="D262" s="48" t="str">
        <f>Source!F130</f>
        <v>18-05-001-03</v>
      </c>
      <c r="E262" s="33" t="str">
        <f>Source!H130</f>
        <v>ШТ</v>
      </c>
      <c r="F262" s="14">
        <f>Source!I130</f>
        <v>2</v>
      </c>
      <c r="G262" s="24">
        <f>Source!AB130</f>
        <v>340.6</v>
      </c>
      <c r="H262" s="24">
        <f>Source!O130</f>
        <v>4570.8599999999997</v>
      </c>
      <c r="T262">
        <f>Source!O130</f>
        <v>4570.8599999999997</v>
      </c>
      <c r="U262">
        <f>Source!P130</f>
        <v>1037.5</v>
      </c>
      <c r="V262">
        <f>Source!S130</f>
        <v>2891.88</v>
      </c>
      <c r="W262">
        <f>Source!Q130</f>
        <v>641.48</v>
      </c>
      <c r="X262">
        <f>Source!R130</f>
        <v>80.650000000000006</v>
      </c>
      <c r="Y262">
        <f>Source!U130</f>
        <v>46.390999999999998</v>
      </c>
      <c r="Z262">
        <f>Source!V130</f>
        <v>0.97500000000000009</v>
      </c>
      <c r="AA262">
        <f>Source!X130</f>
        <v>3418.41</v>
      </c>
      <c r="AB262">
        <f>Source!Y130</f>
        <v>2110.5</v>
      </c>
    </row>
    <row r="263" spans="1:28" ht="14.25" x14ac:dyDescent="0.2">
      <c r="C263" s="25" t="s">
        <v>752</v>
      </c>
      <c r="D263" s="25">
        <f>Source!BA130</f>
        <v>6.71</v>
      </c>
      <c r="F263" s="14"/>
      <c r="G263" s="14"/>
      <c r="H263" s="14"/>
    </row>
    <row r="264" spans="1:28" x14ac:dyDescent="0.2">
      <c r="C264" s="25" t="s">
        <v>753</v>
      </c>
      <c r="D264" s="25">
        <f>Source!BB130</f>
        <v>6.71</v>
      </c>
    </row>
    <row r="265" spans="1:28" x14ac:dyDescent="0.2">
      <c r="C265" s="25" t="s">
        <v>754</v>
      </c>
      <c r="D265" s="25">
        <f>Source!BC130</f>
        <v>6.71</v>
      </c>
    </row>
    <row r="266" spans="1:28" x14ac:dyDescent="0.2">
      <c r="C266" s="25" t="s">
        <v>755</v>
      </c>
      <c r="D266" s="25">
        <f>Source!BS130</f>
        <v>6.71</v>
      </c>
    </row>
    <row r="267" spans="1:28" x14ac:dyDescent="0.2">
      <c r="C267" s="25" t="s">
        <v>757</v>
      </c>
      <c r="D267" s="92" t="s">
        <v>72</v>
      </c>
      <c r="E267" s="92"/>
      <c r="F267" s="92"/>
      <c r="G267" s="92"/>
      <c r="H267" s="92"/>
    </row>
    <row r="268" spans="1:28" x14ac:dyDescent="0.2">
      <c r="C268" s="25" t="s">
        <v>758</v>
      </c>
      <c r="D268" s="92" t="s">
        <v>72</v>
      </c>
      <c r="E268" s="92"/>
      <c r="F268" s="92"/>
      <c r="G268" s="92"/>
      <c r="H268" s="92"/>
    </row>
    <row r="269" spans="1:28" x14ac:dyDescent="0.2">
      <c r="C269" s="25" t="s">
        <v>759</v>
      </c>
      <c r="D269" s="92" t="s">
        <v>73</v>
      </c>
      <c r="E269" s="92"/>
      <c r="F269" s="92"/>
      <c r="G269" s="92"/>
      <c r="H269" s="92"/>
    </row>
    <row r="270" spans="1:28" x14ac:dyDescent="0.2">
      <c r="C270" s="25" t="s">
        <v>760</v>
      </c>
      <c r="D270" s="92" t="s">
        <v>73</v>
      </c>
      <c r="E270" s="92"/>
      <c r="F270" s="92"/>
      <c r="G270" s="92"/>
      <c r="H270" s="92"/>
    </row>
    <row r="271" spans="1:28" x14ac:dyDescent="0.2">
      <c r="C271" s="25" t="s">
        <v>761</v>
      </c>
      <c r="D271" s="92" t="s">
        <v>72</v>
      </c>
      <c r="E271" s="92"/>
      <c r="F271" s="92"/>
      <c r="G271" s="92"/>
      <c r="H271" s="92"/>
    </row>
    <row r="272" spans="1:28" ht="57" x14ac:dyDescent="0.2">
      <c r="A272" s="48">
        <v>52</v>
      </c>
      <c r="B272" s="48" t="str">
        <f>Source!E132</f>
        <v>24,1</v>
      </c>
      <c r="C272" s="48" t="str">
        <f>Source!G132</f>
        <v>Фланцы стальные давлением 1 МПа (10 кгс/см2) в комплекте с болтами, гайками и прокладками для комплекта с задвижками диаметром 100 мм</v>
      </c>
      <c r="D272" s="48" t="str">
        <f>Source!F132</f>
        <v>23.8.03.12-0033</v>
      </c>
      <c r="E272" s="33" t="str">
        <f>Source!H132</f>
        <v>компл.</v>
      </c>
      <c r="F272" s="14">
        <f>Source!I132</f>
        <v>4</v>
      </c>
      <c r="G272" s="24">
        <f>Source!AB132</f>
        <v>120.81</v>
      </c>
      <c r="H272" s="24">
        <f>Source!O132</f>
        <v>3242.54</v>
      </c>
      <c r="T272">
        <f>Source!O132</f>
        <v>3242.54</v>
      </c>
      <c r="U272">
        <f>Source!P132</f>
        <v>3242.54</v>
      </c>
      <c r="V272">
        <f>Source!S132</f>
        <v>0</v>
      </c>
      <c r="W272">
        <f>Source!Q132</f>
        <v>0</v>
      </c>
      <c r="X272">
        <f>Source!R132</f>
        <v>0</v>
      </c>
      <c r="Y272">
        <f>Source!U132</f>
        <v>0</v>
      </c>
      <c r="Z272">
        <f>Source!V132</f>
        <v>0</v>
      </c>
      <c r="AA272">
        <f>Source!X132</f>
        <v>0</v>
      </c>
      <c r="AB272">
        <f>Source!Y132</f>
        <v>0</v>
      </c>
    </row>
    <row r="273" spans="1:28" ht="14.25" x14ac:dyDescent="0.2">
      <c r="C273" s="25" t="s">
        <v>754</v>
      </c>
      <c r="D273" s="25">
        <f>Source!BC132</f>
        <v>6.71</v>
      </c>
      <c r="F273" s="14"/>
      <c r="G273" s="14"/>
      <c r="H273" s="14"/>
    </row>
    <row r="274" spans="1:28" ht="42.75" x14ac:dyDescent="0.2">
      <c r="A274" s="48">
        <v>53</v>
      </c>
      <c r="B274" s="48" t="str">
        <f>Source!E134</f>
        <v>25</v>
      </c>
      <c r="C274" s="48" t="str">
        <f>Source!G134</f>
        <v>Демонтаж: Установка насосов центробежных с электродвигателем, масса агрегата до 0,3 т</v>
      </c>
      <c r="D274" s="48" t="str">
        <f>Source!F134</f>
        <v>18-05-001-03</v>
      </c>
      <c r="E274" s="33" t="str">
        <f>Source!H134</f>
        <v>ШТ</v>
      </c>
      <c r="F274" s="14">
        <f>Source!I134</f>
        <v>2</v>
      </c>
      <c r="G274" s="24">
        <f>Source!AB134</f>
        <v>90.24</v>
      </c>
      <c r="H274" s="24">
        <f>Source!O134</f>
        <v>1211.02</v>
      </c>
      <c r="T274">
        <f>Source!O134</f>
        <v>1211.02</v>
      </c>
      <c r="U274">
        <f>Source!P134</f>
        <v>0</v>
      </c>
      <c r="V274">
        <f>Source!S134</f>
        <v>1005.83</v>
      </c>
      <c r="W274">
        <f>Source!Q134</f>
        <v>205.19</v>
      </c>
      <c r="X274">
        <f>Source!R134</f>
        <v>25.77</v>
      </c>
      <c r="Y274">
        <f>Source!U134</f>
        <v>16.136000000000003</v>
      </c>
      <c r="Z274">
        <f>Source!V134</f>
        <v>0.31200000000000006</v>
      </c>
      <c r="AA274">
        <f>Source!X134</f>
        <v>1186.3399999999999</v>
      </c>
      <c r="AB274">
        <f>Source!Y134</f>
        <v>732.44</v>
      </c>
    </row>
    <row r="275" spans="1:28" ht="14.25" x14ac:dyDescent="0.2">
      <c r="C275" s="25" t="s">
        <v>752</v>
      </c>
      <c r="D275" s="25">
        <f>Source!BA134</f>
        <v>6.71</v>
      </c>
      <c r="F275" s="14"/>
      <c r="G275" s="14"/>
      <c r="H275" s="14"/>
    </row>
    <row r="276" spans="1:28" x14ac:dyDescent="0.2">
      <c r="C276" s="25" t="s">
        <v>753</v>
      </c>
      <c r="D276" s="25">
        <f>Source!BB134</f>
        <v>6.71</v>
      </c>
    </row>
    <row r="277" spans="1:28" x14ac:dyDescent="0.2">
      <c r="C277" s="25" t="s">
        <v>754</v>
      </c>
      <c r="D277" s="25">
        <f>Source!BC134</f>
        <v>6.71</v>
      </c>
    </row>
    <row r="278" spans="1:28" x14ac:dyDescent="0.2">
      <c r="C278" s="25" t="s">
        <v>755</v>
      </c>
      <c r="D278" s="25">
        <f>Source!BS134</f>
        <v>6.71</v>
      </c>
    </row>
    <row r="279" spans="1:28" x14ac:dyDescent="0.2">
      <c r="C279" s="25" t="s">
        <v>763</v>
      </c>
      <c r="D279" s="92" t="s">
        <v>262</v>
      </c>
      <c r="E279" s="92"/>
      <c r="F279" s="92"/>
      <c r="G279" s="92"/>
      <c r="H279" s="92"/>
    </row>
    <row r="280" spans="1:28" x14ac:dyDescent="0.2">
      <c r="C280" s="25" t="s">
        <v>757</v>
      </c>
      <c r="D280" s="92" t="s">
        <v>263</v>
      </c>
      <c r="E280" s="92"/>
      <c r="F280" s="92"/>
      <c r="G280" s="92"/>
      <c r="H280" s="92"/>
    </row>
    <row r="281" spans="1:28" x14ac:dyDescent="0.2">
      <c r="C281" s="25" t="s">
        <v>758</v>
      </c>
      <c r="D281" s="92" t="s">
        <v>263</v>
      </c>
      <c r="E281" s="92"/>
      <c r="F281" s="92"/>
      <c r="G281" s="92"/>
      <c r="H281" s="92"/>
    </row>
    <row r="282" spans="1:28" x14ac:dyDescent="0.2">
      <c r="C282" s="25" t="s">
        <v>759</v>
      </c>
      <c r="D282" s="92" t="s">
        <v>263</v>
      </c>
      <c r="E282" s="92"/>
      <c r="F282" s="92"/>
      <c r="G282" s="92"/>
      <c r="H282" s="92"/>
    </row>
    <row r="283" spans="1:28" x14ac:dyDescent="0.2">
      <c r="C283" s="25" t="s">
        <v>760</v>
      </c>
      <c r="D283" s="92" t="s">
        <v>263</v>
      </c>
      <c r="E283" s="92"/>
      <c r="F283" s="92"/>
      <c r="G283" s="92"/>
      <c r="H283" s="92"/>
    </row>
    <row r="284" spans="1:28" x14ac:dyDescent="0.2">
      <c r="C284" s="25" t="s">
        <v>761</v>
      </c>
      <c r="D284" s="92" t="s">
        <v>263</v>
      </c>
      <c r="E284" s="92"/>
      <c r="F284" s="92"/>
      <c r="G284" s="92"/>
      <c r="H284" s="92"/>
    </row>
    <row r="285" spans="1:28" ht="42.75" x14ac:dyDescent="0.2">
      <c r="A285" s="48">
        <v>54</v>
      </c>
      <c r="B285" s="48" t="str">
        <f>Source!E136</f>
        <v>26</v>
      </c>
      <c r="C285" s="48" t="str">
        <f>Source!G136</f>
        <v>Врезка в действующие внутренние сети трубопроводов отопления и водоснабжения диаметром 100 мм</v>
      </c>
      <c r="D285" s="48" t="str">
        <f>Source!F136</f>
        <v>16-07-003-08</v>
      </c>
      <c r="E285" s="33" t="str">
        <f>Source!H136</f>
        <v>ШТ</v>
      </c>
      <c r="F285" s="14">
        <f>Source!I136</f>
        <v>4</v>
      </c>
      <c r="G285" s="24">
        <f>Source!AB136</f>
        <v>161.77000000000001</v>
      </c>
      <c r="H285" s="24">
        <f>Source!O136</f>
        <v>4341.8999999999996</v>
      </c>
      <c r="T285">
        <f>Source!O136</f>
        <v>4341.8999999999996</v>
      </c>
      <c r="U285">
        <f>Source!P136</f>
        <v>1741.11</v>
      </c>
      <c r="V285">
        <f>Source!S136</f>
        <v>2215.37</v>
      </c>
      <c r="W285">
        <f>Source!Q136</f>
        <v>385.42</v>
      </c>
      <c r="X285">
        <f>Source!R136</f>
        <v>13.42</v>
      </c>
      <c r="Y285">
        <f>Source!U136</f>
        <v>34.315999999999995</v>
      </c>
      <c r="Z285">
        <f>Source!V136</f>
        <v>0.15</v>
      </c>
      <c r="AA285">
        <f>Source!X136</f>
        <v>2563.11</v>
      </c>
      <c r="AB285">
        <f>Source!Y136</f>
        <v>1582.44</v>
      </c>
    </row>
    <row r="286" spans="1:28" ht="14.25" x14ac:dyDescent="0.2">
      <c r="C286" s="25" t="s">
        <v>752</v>
      </c>
      <c r="D286" s="25">
        <f>Source!BA136</f>
        <v>6.71</v>
      </c>
      <c r="F286" s="14"/>
      <c r="G286" s="14"/>
      <c r="H286" s="14"/>
    </row>
    <row r="287" spans="1:28" x14ac:dyDescent="0.2">
      <c r="C287" s="25" t="s">
        <v>753</v>
      </c>
      <c r="D287" s="25">
        <f>Source!BB136</f>
        <v>6.71</v>
      </c>
    </row>
    <row r="288" spans="1:28" x14ac:dyDescent="0.2">
      <c r="C288" s="25" t="s">
        <v>754</v>
      </c>
      <c r="D288" s="25">
        <f>Source!BC136</f>
        <v>6.71</v>
      </c>
    </row>
    <row r="289" spans="1:28" x14ac:dyDescent="0.2">
      <c r="C289" s="25" t="s">
        <v>755</v>
      </c>
      <c r="D289" s="25">
        <f>Source!BS136</f>
        <v>6.71</v>
      </c>
    </row>
    <row r="290" spans="1:28" x14ac:dyDescent="0.2">
      <c r="C290" s="25" t="s">
        <v>757</v>
      </c>
      <c r="D290" s="92" t="s">
        <v>72</v>
      </c>
      <c r="E290" s="92"/>
      <c r="F290" s="92"/>
      <c r="G290" s="92"/>
      <c r="H290" s="92"/>
    </row>
    <row r="291" spans="1:28" x14ac:dyDescent="0.2">
      <c r="C291" s="25" t="s">
        <v>758</v>
      </c>
      <c r="D291" s="92" t="s">
        <v>72</v>
      </c>
      <c r="E291" s="92"/>
      <c r="F291" s="92"/>
      <c r="G291" s="92"/>
      <c r="H291" s="92"/>
    </row>
    <row r="292" spans="1:28" x14ac:dyDescent="0.2">
      <c r="C292" s="25" t="s">
        <v>759</v>
      </c>
      <c r="D292" s="92" t="s">
        <v>73</v>
      </c>
      <c r="E292" s="92"/>
      <c r="F292" s="92"/>
      <c r="G292" s="92"/>
      <c r="H292" s="92"/>
    </row>
    <row r="293" spans="1:28" x14ac:dyDescent="0.2">
      <c r="C293" s="25" t="s">
        <v>760</v>
      </c>
      <c r="D293" s="92" t="s">
        <v>73</v>
      </c>
      <c r="E293" s="92"/>
      <c r="F293" s="92"/>
      <c r="G293" s="92"/>
      <c r="H293" s="92"/>
    </row>
    <row r="294" spans="1:28" x14ac:dyDescent="0.2">
      <c r="C294" s="25" t="s">
        <v>761</v>
      </c>
      <c r="D294" s="92" t="s">
        <v>72</v>
      </c>
      <c r="E294" s="92"/>
      <c r="F294" s="92"/>
      <c r="G294" s="92"/>
      <c r="H294" s="92"/>
    </row>
    <row r="295" spans="1:28" ht="57" x14ac:dyDescent="0.2">
      <c r="A295" s="48">
        <v>55</v>
      </c>
      <c r="B295" s="48" t="str">
        <f>Source!E138</f>
        <v>27</v>
      </c>
      <c r="C295" s="48" t="str">
        <f>Source!G138</f>
        <v>Установка вентилей, задвижек, затворов, клапанов обратных, кранов проходных на трубопроводах из стальных труб диаметром до 100 мм</v>
      </c>
      <c r="D295" s="48" t="str">
        <f>Source!F138</f>
        <v>16-05-001-03</v>
      </c>
      <c r="E295" s="33" t="str">
        <f>Source!H138</f>
        <v>ШТ</v>
      </c>
      <c r="F295" s="14">
        <f>Source!I138</f>
        <v>4</v>
      </c>
      <c r="G295" s="24">
        <f>Source!AB138</f>
        <v>86.26</v>
      </c>
      <c r="H295" s="24">
        <f>Source!O138</f>
        <v>2315.21</v>
      </c>
      <c r="T295">
        <f>Source!O138</f>
        <v>2315.21</v>
      </c>
      <c r="U295">
        <f>Source!P138</f>
        <v>1219.07</v>
      </c>
      <c r="V295">
        <f>Source!S138</f>
        <v>814.59</v>
      </c>
      <c r="W295">
        <f>Source!Q138</f>
        <v>281.55</v>
      </c>
      <c r="X295">
        <f>Source!R138</f>
        <v>17.18</v>
      </c>
      <c r="Y295">
        <f>Source!U138</f>
        <v>13.385999999999999</v>
      </c>
      <c r="Z295">
        <f>Source!V138</f>
        <v>0.2</v>
      </c>
      <c r="AA295">
        <f>Source!X138</f>
        <v>956.54</v>
      </c>
      <c r="AB295">
        <f>Source!Y138</f>
        <v>590.55999999999995</v>
      </c>
    </row>
    <row r="296" spans="1:28" ht="14.25" x14ac:dyDescent="0.2">
      <c r="C296" s="25" t="s">
        <v>752</v>
      </c>
      <c r="D296" s="25">
        <f>Source!BA138</f>
        <v>6.71</v>
      </c>
      <c r="F296" s="14"/>
      <c r="G296" s="14"/>
      <c r="H296" s="14"/>
    </row>
    <row r="297" spans="1:28" x14ac:dyDescent="0.2">
      <c r="C297" s="25" t="s">
        <v>753</v>
      </c>
      <c r="D297" s="25">
        <f>Source!BB138</f>
        <v>6.71</v>
      </c>
    </row>
    <row r="298" spans="1:28" x14ac:dyDescent="0.2">
      <c r="C298" s="25" t="s">
        <v>754</v>
      </c>
      <c r="D298" s="25">
        <f>Source!BC138</f>
        <v>6.71</v>
      </c>
    </row>
    <row r="299" spans="1:28" x14ac:dyDescent="0.2">
      <c r="C299" s="25" t="s">
        <v>755</v>
      </c>
      <c r="D299" s="25">
        <f>Source!BS138</f>
        <v>6.71</v>
      </c>
    </row>
    <row r="300" spans="1:28" x14ac:dyDescent="0.2">
      <c r="C300" s="25" t="s">
        <v>757</v>
      </c>
      <c r="D300" s="92" t="s">
        <v>72</v>
      </c>
      <c r="E300" s="92"/>
      <c r="F300" s="92"/>
      <c r="G300" s="92"/>
      <c r="H300" s="92"/>
    </row>
    <row r="301" spans="1:28" x14ac:dyDescent="0.2">
      <c r="C301" s="25" t="s">
        <v>758</v>
      </c>
      <c r="D301" s="92" t="s">
        <v>72</v>
      </c>
      <c r="E301" s="92"/>
      <c r="F301" s="92"/>
      <c r="G301" s="92"/>
      <c r="H301" s="92"/>
    </row>
    <row r="302" spans="1:28" x14ac:dyDescent="0.2">
      <c r="C302" s="25" t="s">
        <v>759</v>
      </c>
      <c r="D302" s="92" t="s">
        <v>73</v>
      </c>
      <c r="E302" s="92"/>
      <c r="F302" s="92"/>
      <c r="G302" s="92"/>
      <c r="H302" s="92"/>
    </row>
    <row r="303" spans="1:28" x14ac:dyDescent="0.2">
      <c r="C303" s="25" t="s">
        <v>760</v>
      </c>
      <c r="D303" s="92" t="s">
        <v>73</v>
      </c>
      <c r="E303" s="92"/>
      <c r="F303" s="92"/>
      <c r="G303" s="92"/>
      <c r="H303" s="92"/>
    </row>
    <row r="304" spans="1:28" x14ac:dyDescent="0.2">
      <c r="C304" s="25" t="s">
        <v>761</v>
      </c>
      <c r="D304" s="92" t="s">
        <v>72</v>
      </c>
      <c r="E304" s="92"/>
      <c r="F304" s="92"/>
      <c r="G304" s="92"/>
      <c r="H304" s="92"/>
    </row>
    <row r="305" spans="1:33" ht="71.25" x14ac:dyDescent="0.2">
      <c r="A305" s="48">
        <v>56</v>
      </c>
      <c r="B305" s="48" t="str">
        <f>Source!E140</f>
        <v>28</v>
      </c>
      <c r="C305" s="48" t="str">
        <f>Source!G140</f>
        <v>Демонтаж: Установка вентилей, задвижек, затворов, клапанов обратных, кранов проходных на трубопроводах из стальных труб диаметром до 100 мм</v>
      </c>
      <c r="D305" s="48" t="str">
        <f>Source!F140</f>
        <v>16-05-001-03</v>
      </c>
      <c r="E305" s="33" t="str">
        <f>Source!H140</f>
        <v>ШТ</v>
      </c>
      <c r="F305" s="14">
        <f>Source!I140</f>
        <v>4</v>
      </c>
      <c r="G305" s="24">
        <f>Source!AB140</f>
        <v>13.91</v>
      </c>
      <c r="H305" s="24">
        <f>Source!O140</f>
        <v>373.34</v>
      </c>
      <c r="T305">
        <f>Source!O140</f>
        <v>373.34</v>
      </c>
      <c r="U305">
        <f>Source!P140</f>
        <v>0</v>
      </c>
      <c r="V305">
        <f>Source!S140</f>
        <v>283.43</v>
      </c>
      <c r="W305">
        <f>Source!Q140</f>
        <v>89.91</v>
      </c>
      <c r="X305">
        <f>Source!R140</f>
        <v>5.37</v>
      </c>
      <c r="Y305">
        <f>Source!U140</f>
        <v>4.6560000000000006</v>
      </c>
      <c r="Z305">
        <f>Source!V140</f>
        <v>6.4000000000000001E-2</v>
      </c>
      <c r="AA305">
        <f>Source!X140</f>
        <v>332.12</v>
      </c>
      <c r="AB305">
        <f>Source!Y140</f>
        <v>205.05</v>
      </c>
    </row>
    <row r="306" spans="1:33" ht="14.25" x14ac:dyDescent="0.2">
      <c r="C306" s="25" t="s">
        <v>752</v>
      </c>
      <c r="D306" s="25">
        <f>Source!BA140</f>
        <v>6.71</v>
      </c>
      <c r="F306" s="14"/>
      <c r="G306" s="14"/>
      <c r="H306" s="14"/>
    </row>
    <row r="307" spans="1:33" x14ac:dyDescent="0.2">
      <c r="C307" s="25" t="s">
        <v>753</v>
      </c>
      <c r="D307" s="25">
        <f>Source!BB140</f>
        <v>6.71</v>
      </c>
    </row>
    <row r="308" spans="1:33" x14ac:dyDescent="0.2">
      <c r="C308" s="25" t="s">
        <v>754</v>
      </c>
      <c r="D308" s="25">
        <f>Source!BC140</f>
        <v>6.71</v>
      </c>
    </row>
    <row r="309" spans="1:33" x14ac:dyDescent="0.2">
      <c r="C309" s="25" t="s">
        <v>755</v>
      </c>
      <c r="D309" s="25">
        <f>Source!BS140</f>
        <v>6.71</v>
      </c>
    </row>
    <row r="310" spans="1:33" x14ac:dyDescent="0.2">
      <c r="C310" s="25" t="s">
        <v>763</v>
      </c>
      <c r="D310" s="92" t="s">
        <v>262</v>
      </c>
      <c r="E310" s="92"/>
      <c r="F310" s="92"/>
      <c r="G310" s="92"/>
      <c r="H310" s="92"/>
    </row>
    <row r="311" spans="1:33" x14ac:dyDescent="0.2">
      <c r="C311" s="25" t="s">
        <v>757</v>
      </c>
      <c r="D311" s="92" t="s">
        <v>263</v>
      </c>
      <c r="E311" s="92"/>
      <c r="F311" s="92"/>
      <c r="G311" s="92"/>
      <c r="H311" s="92"/>
    </row>
    <row r="312" spans="1:33" x14ac:dyDescent="0.2">
      <c r="C312" s="25" t="s">
        <v>758</v>
      </c>
      <c r="D312" s="92" t="s">
        <v>263</v>
      </c>
      <c r="E312" s="92"/>
      <c r="F312" s="92"/>
      <c r="G312" s="92"/>
      <c r="H312" s="92"/>
    </row>
    <row r="313" spans="1:33" x14ac:dyDescent="0.2">
      <c r="C313" s="25" t="s">
        <v>759</v>
      </c>
      <c r="D313" s="92" t="s">
        <v>263</v>
      </c>
      <c r="E313" s="92"/>
      <c r="F313" s="92"/>
      <c r="G313" s="92"/>
      <c r="H313" s="92"/>
    </row>
    <row r="314" spans="1:33" x14ac:dyDescent="0.2">
      <c r="C314" s="25" t="s">
        <v>760</v>
      </c>
      <c r="D314" s="92" t="s">
        <v>263</v>
      </c>
      <c r="E314" s="92"/>
      <c r="F314" s="92"/>
      <c r="G314" s="92"/>
      <c r="H314" s="92"/>
    </row>
    <row r="315" spans="1:33" x14ac:dyDescent="0.2">
      <c r="C315" s="25" t="s">
        <v>761</v>
      </c>
      <c r="D315" s="92" t="s">
        <v>263</v>
      </c>
      <c r="E315" s="92"/>
      <c r="F315" s="92"/>
      <c r="G315" s="92"/>
      <c r="H315" s="92"/>
    </row>
    <row r="317" spans="1:33" ht="30" x14ac:dyDescent="0.25">
      <c r="A317" s="60"/>
      <c r="B317" s="60"/>
      <c r="C317" s="74" t="str">
        <f>CONCATENATE("Итого по разделу: ",IF(Source!G142&lt;&gt;"Новый раздел", Source!G142, ""))</f>
        <v>Итого по разделу: Временные инженерные сети для пожаротушения</v>
      </c>
      <c r="D317" s="74"/>
      <c r="E317" s="74"/>
      <c r="F317" s="74"/>
      <c r="G317" s="60"/>
      <c r="H317" s="61">
        <f>IF(SUM(T261:T316)=0, "-", SUM(T261:T316))</f>
        <v>16054.869999999999</v>
      </c>
      <c r="AG317" s="53" t="str">
        <f>CONCATENATE("Итого по разделу: ",IF(Source!G142&lt;&gt;"Новый раздел", Source!G142, ""))</f>
        <v>Итого по разделу: Временные инженерные сети для пожаротушения</v>
      </c>
    </row>
    <row r="318" spans="1:33" ht="15" x14ac:dyDescent="0.25">
      <c r="A318" s="60"/>
      <c r="B318" s="60"/>
      <c r="C318" s="74" t="str">
        <f>CONCATENATE("Итого по локальной смете: ",IF(Source!G171&lt;&gt;"Новая локальная смета", Source!G171, ""))</f>
        <v xml:space="preserve">Итого по локальной смете: </v>
      </c>
      <c r="D318" s="74"/>
      <c r="E318" s="74"/>
      <c r="F318" s="74"/>
      <c r="G318" s="60"/>
      <c r="H318" s="61">
        <f>IF(SUM(T37:T317)=0, "-", SUM(T37:T317))</f>
        <v>1910749.570000001</v>
      </c>
    </row>
    <row r="319" spans="1:33" ht="14.25" x14ac:dyDescent="0.2">
      <c r="C319" s="78" t="str">
        <f>Source!H199</f>
        <v>Всего с НР и СП</v>
      </c>
      <c r="D319" s="78"/>
      <c r="E319" s="78"/>
      <c r="F319" s="78"/>
      <c r="G319" s="79">
        <f>IF(Source!P199=0, "", Source!P199)</f>
        <v>2015605.44</v>
      </c>
      <c r="H319" s="79"/>
    </row>
    <row r="320" spans="1:33" ht="14.25" x14ac:dyDescent="0.2">
      <c r="C320" s="78" t="str">
        <f>Source!H200</f>
        <v>НДС 18%</v>
      </c>
      <c r="D320" s="78"/>
      <c r="E320" s="78"/>
      <c r="F320" s="78"/>
      <c r="G320" s="79">
        <f>IF(Source!P200=0, "", Source!P200)</f>
        <v>362808.98</v>
      </c>
      <c r="H320" s="79"/>
    </row>
    <row r="321" spans="1:12" ht="15" x14ac:dyDescent="0.25">
      <c r="C321" s="74" t="str">
        <f>Source!H201</f>
        <v>Всего по смете</v>
      </c>
      <c r="D321" s="74"/>
      <c r="E321" s="74"/>
      <c r="F321" s="74"/>
      <c r="G321" s="73">
        <f>IF(Source!P201=0, "", Source!P201)</f>
        <v>2378414.42</v>
      </c>
      <c r="H321" s="73"/>
    </row>
    <row r="325" spans="1:12" ht="15" thickBot="1" x14ac:dyDescent="0.25">
      <c r="A325" s="90" t="s">
        <v>764</v>
      </c>
      <c r="B325" s="90"/>
      <c r="C325" s="62" t="str">
        <f>IF(Source!AC12&lt;&gt;"", Source!AC12," ")</f>
        <v xml:space="preserve"> </v>
      </c>
      <c r="D325" s="14"/>
      <c r="E325" s="63"/>
      <c r="F325" s="14"/>
      <c r="G325" s="91" t="str">
        <f>IF(Source!AB12&lt;&gt;"", Source!AB12," ")</f>
        <v xml:space="preserve"> </v>
      </c>
      <c r="H325" s="91"/>
      <c r="I325" s="14"/>
      <c r="J325" s="14"/>
      <c r="K325" s="14"/>
      <c r="L325" s="14"/>
    </row>
    <row r="326" spans="1:12" ht="14.25" x14ac:dyDescent="0.2">
      <c r="A326" s="14"/>
      <c r="B326" s="14"/>
      <c r="C326" s="64" t="s">
        <v>765</v>
      </c>
      <c r="D326" s="14"/>
      <c r="E326" s="64" t="s">
        <v>766</v>
      </c>
      <c r="F326" s="14"/>
      <c r="G326" s="89" t="s">
        <v>767</v>
      </c>
      <c r="H326" s="89"/>
      <c r="I326" s="14"/>
      <c r="J326" s="14"/>
      <c r="K326" s="14"/>
      <c r="L326" s="14"/>
    </row>
    <row r="327" spans="1:12" ht="14.25" x14ac:dyDescent="0.2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</row>
    <row r="328" spans="1:12" ht="14.25" x14ac:dyDescent="0.2">
      <c r="A328" s="14"/>
      <c r="B328" s="14"/>
      <c r="C328" s="15" t="s">
        <v>768</v>
      </c>
      <c r="D328" s="14"/>
      <c r="E328" s="14"/>
      <c r="F328" s="14"/>
      <c r="G328" s="14"/>
      <c r="H328" s="14"/>
      <c r="I328" s="14"/>
      <c r="J328" s="14"/>
      <c r="K328" s="14"/>
      <c r="L328" s="14"/>
    </row>
    <row r="329" spans="1:12" ht="14.25" x14ac:dyDescent="0.2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</row>
    <row r="330" spans="1:12" ht="15" thickBot="1" x14ac:dyDescent="0.25">
      <c r="A330" s="90" t="s">
        <v>769</v>
      </c>
      <c r="B330" s="90"/>
      <c r="C330" s="62" t="str">
        <f>IF(Source!AG12&lt;&gt;"", Source!AG12," ")</f>
        <v xml:space="preserve"> </v>
      </c>
      <c r="D330" s="14"/>
      <c r="E330" s="63"/>
      <c r="F330" s="14"/>
      <c r="G330" s="91" t="str">
        <f>IF(Source!AF12&lt;&gt;"", Source!AF12," ")</f>
        <v xml:space="preserve"> </v>
      </c>
      <c r="H330" s="91"/>
      <c r="I330" s="14"/>
      <c r="J330" s="14"/>
      <c r="K330" s="14"/>
      <c r="L330" s="14"/>
    </row>
    <row r="331" spans="1:12" ht="14.25" x14ac:dyDescent="0.2">
      <c r="A331" s="14"/>
      <c r="B331" s="14"/>
      <c r="C331" s="64" t="s">
        <v>765</v>
      </c>
      <c r="D331" s="14"/>
      <c r="E331" s="64" t="s">
        <v>766</v>
      </c>
      <c r="F331" s="14"/>
      <c r="G331" s="89" t="s">
        <v>767</v>
      </c>
      <c r="H331" s="89"/>
      <c r="I331" s="14"/>
      <c r="J331" s="14"/>
      <c r="K331" s="14"/>
      <c r="L331" s="14"/>
    </row>
    <row r="332" spans="1:12" ht="14.25" x14ac:dyDescent="0.2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</row>
    <row r="333" spans="1:12" ht="14.25" x14ac:dyDescent="0.2">
      <c r="A333" s="14"/>
      <c r="B333" s="14"/>
      <c r="C333" s="15" t="s">
        <v>768</v>
      </c>
      <c r="D333" s="14"/>
      <c r="E333" s="14"/>
      <c r="F333" s="14"/>
      <c r="G333" s="14"/>
      <c r="H333" s="14"/>
      <c r="I333" s="14"/>
      <c r="J333" s="14"/>
      <c r="K333" s="14"/>
      <c r="L333" s="14"/>
    </row>
  </sheetData>
  <mergeCells count="125"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A37:H37"/>
    <mergeCell ref="D70:H70"/>
    <mergeCell ref="D71:H71"/>
    <mergeCell ref="D72:H72"/>
    <mergeCell ref="D73:H73"/>
    <mergeCell ref="D74:H74"/>
    <mergeCell ref="F31:G31"/>
    <mergeCell ref="A33:B33"/>
    <mergeCell ref="C33:C34"/>
    <mergeCell ref="D33:D34"/>
    <mergeCell ref="E33:E34"/>
    <mergeCell ref="F33:H33"/>
    <mergeCell ref="D155:H155"/>
    <mergeCell ref="D156:H156"/>
    <mergeCell ref="D157:H157"/>
    <mergeCell ref="D158:H158"/>
    <mergeCell ref="D177:H177"/>
    <mergeCell ref="D178:H178"/>
    <mergeCell ref="D142:H142"/>
    <mergeCell ref="D143:H143"/>
    <mergeCell ref="D144:H144"/>
    <mergeCell ref="D145:H145"/>
    <mergeCell ref="D146:H146"/>
    <mergeCell ref="D154:H154"/>
    <mergeCell ref="D195:H195"/>
    <mergeCell ref="D196:H196"/>
    <mergeCell ref="D207:H207"/>
    <mergeCell ref="D208:H208"/>
    <mergeCell ref="D209:H209"/>
    <mergeCell ref="D210:H210"/>
    <mergeCell ref="D179:H179"/>
    <mergeCell ref="D180:H180"/>
    <mergeCell ref="D181:H181"/>
    <mergeCell ref="D192:H192"/>
    <mergeCell ref="D193:H193"/>
    <mergeCell ref="D194:H194"/>
    <mergeCell ref="D237:H237"/>
    <mergeCell ref="D238:H238"/>
    <mergeCell ref="D239:H239"/>
    <mergeCell ref="D240:H240"/>
    <mergeCell ref="D241:H241"/>
    <mergeCell ref="D250:H250"/>
    <mergeCell ref="D211:H211"/>
    <mergeCell ref="D222:H222"/>
    <mergeCell ref="D223:H223"/>
    <mergeCell ref="D224:H224"/>
    <mergeCell ref="D225:H225"/>
    <mergeCell ref="D226:H226"/>
    <mergeCell ref="D268:H268"/>
    <mergeCell ref="D269:H269"/>
    <mergeCell ref="D270:H270"/>
    <mergeCell ref="D271:H271"/>
    <mergeCell ref="D279:H279"/>
    <mergeCell ref="D280:H280"/>
    <mergeCell ref="D251:H251"/>
    <mergeCell ref="D252:H252"/>
    <mergeCell ref="D253:H253"/>
    <mergeCell ref="D254:H254"/>
    <mergeCell ref="A261:H261"/>
    <mergeCell ref="D267:H267"/>
    <mergeCell ref="D292:H292"/>
    <mergeCell ref="D293:H293"/>
    <mergeCell ref="D294:H294"/>
    <mergeCell ref="D300:H300"/>
    <mergeCell ref="D301:H301"/>
    <mergeCell ref="D302:H302"/>
    <mergeCell ref="D281:H281"/>
    <mergeCell ref="D282:H282"/>
    <mergeCell ref="D283:H283"/>
    <mergeCell ref="D284:H284"/>
    <mergeCell ref="D290:H290"/>
    <mergeCell ref="D291:H291"/>
    <mergeCell ref="D314:H314"/>
    <mergeCell ref="D315:H315"/>
    <mergeCell ref="C317:F317"/>
    <mergeCell ref="C318:F318"/>
    <mergeCell ref="C319:F319"/>
    <mergeCell ref="G319:H319"/>
    <mergeCell ref="D303:H303"/>
    <mergeCell ref="D304:H304"/>
    <mergeCell ref="D310:H310"/>
    <mergeCell ref="D311:H311"/>
    <mergeCell ref="D312:H312"/>
    <mergeCell ref="D313:H313"/>
    <mergeCell ref="G326:H326"/>
    <mergeCell ref="A330:B330"/>
    <mergeCell ref="G330:H330"/>
    <mergeCell ref="G331:H331"/>
    <mergeCell ref="A325:B325"/>
    <mergeCell ref="G325:H325"/>
    <mergeCell ref="C320:F320"/>
    <mergeCell ref="G320:H320"/>
    <mergeCell ref="C321:F321"/>
    <mergeCell ref="G321:H321"/>
  </mergeCells>
  <pageMargins left="0.4" right="0.2" top="0.4" bottom="0.4" header="0.2" footer="0.2"/>
  <pageSetup paperSize="9" scale="86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60" t="str">
        <f>Source!B1</f>
        <v>Smeta.RU  (495) 974-1589</v>
      </c>
      <c r="B1" s="160"/>
      <c r="C1" s="160"/>
      <c r="D1" s="160"/>
      <c r="E1" s="14"/>
      <c r="F1" s="14"/>
      <c r="G1" s="14"/>
      <c r="H1" s="114" t="s">
        <v>770</v>
      </c>
      <c r="I1" s="114"/>
      <c r="J1" s="114"/>
      <c r="K1" s="114"/>
      <c r="L1" s="114"/>
    </row>
    <row r="2" spans="1:12" ht="14.25" x14ac:dyDescent="0.2">
      <c r="A2" s="14"/>
      <c r="B2" s="14"/>
      <c r="C2" s="14"/>
      <c r="D2" s="14"/>
      <c r="E2" s="14"/>
      <c r="F2" s="14"/>
      <c r="G2" s="14"/>
      <c r="H2" s="114" t="s">
        <v>714</v>
      </c>
      <c r="I2" s="114"/>
      <c r="J2" s="114"/>
      <c r="K2" s="114"/>
      <c r="L2" s="114"/>
    </row>
    <row r="3" spans="1:12" ht="14.25" x14ac:dyDescent="0.2">
      <c r="A3" s="14"/>
      <c r="B3" s="14"/>
      <c r="C3" s="14"/>
      <c r="D3" s="14"/>
      <c r="E3" s="14"/>
      <c r="F3" s="14"/>
      <c r="G3" s="14"/>
      <c r="H3" s="114" t="s">
        <v>715</v>
      </c>
      <c r="I3" s="114"/>
      <c r="J3" s="114"/>
      <c r="K3" s="114"/>
      <c r="L3" s="114"/>
    </row>
    <row r="4" spans="1:12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05" t="s">
        <v>771</v>
      </c>
      <c r="L4" s="106"/>
    </row>
    <row r="5" spans="1:12" ht="14.25" x14ac:dyDescent="0.2">
      <c r="A5" s="14"/>
      <c r="B5" s="14"/>
      <c r="C5" s="14"/>
      <c r="D5" s="14"/>
      <c r="E5" s="14"/>
      <c r="F5" s="14"/>
      <c r="G5" s="14"/>
      <c r="H5" s="14"/>
      <c r="I5" s="83" t="s">
        <v>717</v>
      </c>
      <c r="J5" s="83"/>
      <c r="K5" s="105">
        <v>322001</v>
      </c>
      <c r="L5" s="106"/>
    </row>
    <row r="6" spans="1:12" ht="14.25" x14ac:dyDescent="0.2">
      <c r="A6" s="83" t="s">
        <v>772</v>
      </c>
      <c r="B6" s="83"/>
      <c r="C6" s="159"/>
      <c r="D6" s="159"/>
      <c r="E6" s="159"/>
      <c r="F6" s="159"/>
      <c r="G6" s="159"/>
      <c r="H6" s="159"/>
      <c r="I6" s="159"/>
      <c r="J6" s="13" t="s">
        <v>720</v>
      </c>
      <c r="K6" s="105"/>
      <c r="L6" s="106"/>
    </row>
    <row r="7" spans="1:12" ht="14.25" x14ac:dyDescent="0.2">
      <c r="A7" s="14"/>
      <c r="B7" s="14"/>
      <c r="C7" s="103" t="s">
        <v>721</v>
      </c>
      <c r="D7" s="103"/>
      <c r="E7" s="103"/>
      <c r="F7" s="103"/>
      <c r="G7" s="103"/>
      <c r="H7" s="103"/>
      <c r="I7" s="103"/>
      <c r="J7" s="14"/>
      <c r="K7" s="54"/>
      <c r="L7" s="65"/>
    </row>
    <row r="8" spans="1:12" ht="14.25" x14ac:dyDescent="0.2">
      <c r="A8" s="83" t="s">
        <v>773</v>
      </c>
      <c r="B8" s="83"/>
      <c r="C8" s="159"/>
      <c r="D8" s="159"/>
      <c r="E8" s="159"/>
      <c r="F8" s="159"/>
      <c r="G8" s="159"/>
      <c r="H8" s="159"/>
      <c r="I8" s="27"/>
      <c r="J8" s="13" t="s">
        <v>720</v>
      </c>
      <c r="K8" s="109"/>
      <c r="L8" s="110"/>
    </row>
    <row r="9" spans="1:12" ht="14.25" x14ac:dyDescent="0.2">
      <c r="A9" s="14"/>
      <c r="B9" s="14"/>
      <c r="C9" s="103" t="s">
        <v>721</v>
      </c>
      <c r="D9" s="103"/>
      <c r="E9" s="103"/>
      <c r="F9" s="103"/>
      <c r="G9" s="103"/>
      <c r="H9" s="103"/>
      <c r="I9" s="103"/>
      <c r="J9" s="14"/>
      <c r="K9" s="54"/>
      <c r="L9" s="65"/>
    </row>
    <row r="10" spans="1:12" ht="14.25" x14ac:dyDescent="0.2">
      <c r="A10" s="83" t="s">
        <v>774</v>
      </c>
      <c r="B10" s="83"/>
      <c r="C10" s="159"/>
      <c r="D10" s="159"/>
      <c r="E10" s="159"/>
      <c r="F10" s="159"/>
      <c r="G10" s="159"/>
      <c r="H10" s="159"/>
      <c r="I10" s="159"/>
      <c r="J10" s="13" t="s">
        <v>720</v>
      </c>
      <c r="K10" s="109"/>
      <c r="L10" s="110"/>
    </row>
    <row r="11" spans="1:12" ht="14.25" x14ac:dyDescent="0.2">
      <c r="A11" s="14"/>
      <c r="B11" s="14"/>
      <c r="C11" s="103" t="s">
        <v>721</v>
      </c>
      <c r="D11" s="103"/>
      <c r="E11" s="103"/>
      <c r="F11" s="103"/>
      <c r="G11" s="103"/>
      <c r="H11" s="103"/>
      <c r="I11" s="103"/>
      <c r="J11" s="14"/>
      <c r="K11" s="54"/>
      <c r="L11" s="65"/>
    </row>
    <row r="12" spans="1:12" ht="14.25" x14ac:dyDescent="0.2">
      <c r="A12" s="83" t="s">
        <v>775</v>
      </c>
      <c r="B12" s="83"/>
      <c r="C12" s="159"/>
      <c r="D12" s="159"/>
      <c r="E12" s="159"/>
      <c r="F12" s="159"/>
      <c r="G12" s="159"/>
      <c r="H12" s="159"/>
      <c r="I12" s="159"/>
      <c r="J12" s="13" t="s">
        <v>720</v>
      </c>
      <c r="K12" s="109"/>
      <c r="L12" s="110"/>
    </row>
    <row r="13" spans="1:12" ht="14.25" x14ac:dyDescent="0.2">
      <c r="A13" s="14"/>
      <c r="B13" s="14"/>
      <c r="C13" s="103" t="s">
        <v>725</v>
      </c>
      <c r="D13" s="103"/>
      <c r="E13" s="103"/>
      <c r="F13" s="103"/>
      <c r="G13" s="103"/>
      <c r="H13" s="83" t="s">
        <v>776</v>
      </c>
      <c r="I13" s="83"/>
      <c r="J13" s="104"/>
      <c r="K13" s="105"/>
      <c r="L13" s="106"/>
    </row>
    <row r="14" spans="1:12" ht="14.25" x14ac:dyDescent="0.2">
      <c r="A14" s="14"/>
      <c r="B14" s="14"/>
      <c r="C14" s="14"/>
      <c r="D14" s="14"/>
      <c r="E14" s="83" t="s">
        <v>777</v>
      </c>
      <c r="F14" s="83"/>
      <c r="G14" s="83"/>
      <c r="H14" s="83"/>
      <c r="I14" s="158" t="s">
        <v>730</v>
      </c>
      <c r="J14" s="122"/>
      <c r="K14" s="105"/>
      <c r="L14" s="106"/>
    </row>
    <row r="15" spans="1:12" ht="14.25" x14ac:dyDescent="0.2">
      <c r="A15" s="14"/>
      <c r="B15" s="14"/>
      <c r="C15" s="14"/>
      <c r="D15" s="14"/>
      <c r="E15" s="14"/>
      <c r="F15" s="14"/>
      <c r="G15" s="14"/>
      <c r="H15" s="14"/>
      <c r="I15" s="145" t="s">
        <v>731</v>
      </c>
      <c r="J15" s="146"/>
      <c r="K15" s="107"/>
      <c r="L15" s="108"/>
    </row>
    <row r="16" spans="1:12" ht="14.25" x14ac:dyDescent="0.2">
      <c r="A16" s="14"/>
      <c r="B16" s="14"/>
      <c r="C16" s="14"/>
      <c r="D16" s="14"/>
      <c r="E16" s="14"/>
      <c r="F16" s="14"/>
      <c r="G16" s="14"/>
      <c r="H16" s="14"/>
      <c r="I16" s="122" t="s">
        <v>778</v>
      </c>
      <c r="J16" s="122"/>
      <c r="K16" s="147"/>
      <c r="L16" s="148"/>
    </row>
    <row r="17" spans="1:1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4.25" x14ac:dyDescent="0.2">
      <c r="A19" s="14"/>
      <c r="B19" s="14"/>
      <c r="C19" s="149" t="s">
        <v>733</v>
      </c>
      <c r="D19" s="150"/>
      <c r="E19" s="149" t="s">
        <v>734</v>
      </c>
      <c r="F19" s="153"/>
      <c r="G19" s="14"/>
      <c r="H19" s="14"/>
      <c r="I19" s="149" t="s">
        <v>735</v>
      </c>
      <c r="J19" s="150"/>
      <c r="K19" s="150"/>
      <c r="L19" s="153"/>
    </row>
    <row r="20" spans="1:12" ht="14.25" x14ac:dyDescent="0.2">
      <c r="A20" s="14"/>
      <c r="B20" s="14"/>
      <c r="C20" s="151"/>
      <c r="D20" s="152"/>
      <c r="E20" s="151"/>
      <c r="F20" s="154"/>
      <c r="G20" s="14"/>
      <c r="H20" s="14"/>
      <c r="I20" s="155" t="s">
        <v>736</v>
      </c>
      <c r="J20" s="156"/>
      <c r="K20" s="155" t="s">
        <v>737</v>
      </c>
      <c r="L20" s="157"/>
    </row>
    <row r="21" spans="1:12" ht="14.25" x14ac:dyDescent="0.2">
      <c r="A21" s="14"/>
      <c r="B21" s="14"/>
      <c r="C21" s="95"/>
      <c r="D21" s="141"/>
      <c r="E21" s="142"/>
      <c r="F21" s="143"/>
      <c r="G21" s="66"/>
      <c r="H21" s="66"/>
      <c r="I21" s="142"/>
      <c r="J21" s="144"/>
      <c r="K21" s="142"/>
      <c r="L21" s="143"/>
    </row>
    <row r="22" spans="1:1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ht="18" x14ac:dyDescent="0.25">
      <c r="A24" s="102" t="s">
        <v>779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</row>
    <row r="25" spans="1:12" ht="18" x14ac:dyDescent="0.25">
      <c r="A25" s="102" t="s">
        <v>780</v>
      </c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</row>
    <row r="26" spans="1:12" ht="14.25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ht="14.25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ht="14.25" x14ac:dyDescent="0.2">
      <c r="A28" s="135" t="s">
        <v>689</v>
      </c>
      <c r="B28" s="135" t="s">
        <v>781</v>
      </c>
      <c r="C28" s="137"/>
      <c r="D28" s="137"/>
      <c r="E28" s="137"/>
      <c r="F28" s="135" t="s">
        <v>716</v>
      </c>
      <c r="G28" s="135" t="s">
        <v>782</v>
      </c>
      <c r="H28" s="137"/>
      <c r="I28" s="137"/>
      <c r="J28" s="137"/>
      <c r="K28" s="137"/>
      <c r="L28" s="139"/>
    </row>
    <row r="29" spans="1:12" x14ac:dyDescent="0.2">
      <c r="A29" s="136"/>
      <c r="B29" s="136"/>
      <c r="C29" s="138"/>
      <c r="D29" s="138"/>
      <c r="E29" s="138"/>
      <c r="F29" s="136"/>
      <c r="G29" s="135" t="s">
        <v>783</v>
      </c>
      <c r="H29" s="137"/>
      <c r="I29" s="135" t="s">
        <v>784</v>
      </c>
      <c r="J29" s="137"/>
      <c r="K29" s="135" t="s">
        <v>785</v>
      </c>
      <c r="L29" s="139"/>
    </row>
    <row r="30" spans="1:12" x14ac:dyDescent="0.2">
      <c r="A30" s="136"/>
      <c r="B30" s="136"/>
      <c r="C30" s="138"/>
      <c r="D30" s="138"/>
      <c r="E30" s="138"/>
      <c r="F30" s="136"/>
      <c r="G30" s="136"/>
      <c r="H30" s="138"/>
      <c r="I30" s="136"/>
      <c r="J30" s="138"/>
      <c r="K30" s="136"/>
      <c r="L30" s="140"/>
    </row>
    <row r="31" spans="1:12" x14ac:dyDescent="0.2">
      <c r="A31" s="136"/>
      <c r="B31" s="136"/>
      <c r="C31" s="138"/>
      <c r="D31" s="138"/>
      <c r="E31" s="138"/>
      <c r="F31" s="136"/>
      <c r="G31" s="136"/>
      <c r="H31" s="138"/>
      <c r="I31" s="136"/>
      <c r="J31" s="138"/>
      <c r="K31" s="136"/>
      <c r="L31" s="140"/>
    </row>
    <row r="32" spans="1:12" x14ac:dyDescent="0.2">
      <c r="A32" s="136"/>
      <c r="B32" s="136"/>
      <c r="C32" s="138"/>
      <c r="D32" s="138"/>
      <c r="E32" s="138"/>
      <c r="F32" s="136"/>
      <c r="G32" s="136"/>
      <c r="H32" s="138"/>
      <c r="I32" s="136"/>
      <c r="J32" s="138"/>
      <c r="K32" s="136"/>
      <c r="L32" s="140"/>
    </row>
    <row r="33" spans="1:12" ht="14.25" x14ac:dyDescent="0.2">
      <c r="A33" s="54">
        <v>1</v>
      </c>
      <c r="B33" s="105">
        <v>2</v>
      </c>
      <c r="C33" s="130"/>
      <c r="D33" s="130"/>
      <c r="E33" s="130"/>
      <c r="F33" s="54">
        <v>3</v>
      </c>
      <c r="G33" s="105">
        <v>4</v>
      </c>
      <c r="H33" s="130"/>
      <c r="I33" s="105">
        <v>5</v>
      </c>
      <c r="J33" s="130"/>
      <c r="K33" s="105">
        <v>6</v>
      </c>
      <c r="L33" s="106"/>
    </row>
    <row r="34" spans="1:12" ht="14.25" x14ac:dyDescent="0.2">
      <c r="A34" s="67"/>
      <c r="B34" s="131" t="s">
        <v>786</v>
      </c>
      <c r="C34" s="120"/>
      <c r="D34" s="120"/>
      <c r="E34" s="120"/>
      <c r="F34" s="68"/>
      <c r="G34" s="132"/>
      <c r="H34" s="133"/>
      <c r="I34" s="132"/>
      <c r="J34" s="133"/>
      <c r="K34" s="132"/>
      <c r="L34" s="134"/>
    </row>
    <row r="35" spans="1:12" ht="14.25" x14ac:dyDescent="0.2">
      <c r="A35" s="69"/>
      <c r="B35" s="118" t="s">
        <v>787</v>
      </c>
      <c r="C35" s="119"/>
      <c r="D35" s="119"/>
      <c r="E35" s="119"/>
      <c r="F35" s="119"/>
      <c r="G35" s="119"/>
      <c r="H35" s="119"/>
      <c r="I35" s="119"/>
      <c r="J35" s="119"/>
      <c r="K35" s="120"/>
      <c r="L35" s="121"/>
    </row>
    <row r="36" spans="1:12" ht="14.25" x14ac:dyDescent="0.2">
      <c r="A36" s="122" t="s">
        <v>788</v>
      </c>
      <c r="B36" s="122"/>
      <c r="C36" s="122"/>
      <c r="D36" s="122"/>
      <c r="E36" s="122"/>
      <c r="F36" s="122"/>
      <c r="G36" s="122"/>
      <c r="H36" s="122"/>
      <c r="I36" s="122"/>
      <c r="J36" s="123"/>
      <c r="K36" s="124"/>
      <c r="L36" s="123"/>
    </row>
    <row r="37" spans="1:12" ht="14.25" x14ac:dyDescent="0.2">
      <c r="A37" s="125" t="s">
        <v>789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6"/>
      <c r="L37" s="127"/>
    </row>
    <row r="38" spans="1:12" ht="14.25" x14ac:dyDescent="0.2">
      <c r="A38" s="125" t="s">
        <v>790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8"/>
      <c r="L38" s="129"/>
    </row>
    <row r="39" spans="1:12" ht="14.25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</row>
    <row r="42" spans="1:12" ht="14.25" x14ac:dyDescent="0.2">
      <c r="A42" s="90" t="s">
        <v>773</v>
      </c>
      <c r="B42" s="90"/>
      <c r="C42" s="116"/>
      <c r="D42" s="116"/>
      <c r="E42" s="116"/>
      <c r="F42" s="14"/>
      <c r="G42" s="116"/>
      <c r="H42" s="116"/>
      <c r="I42" s="14"/>
      <c r="J42" s="116"/>
      <c r="K42" s="116"/>
      <c r="L42" s="116"/>
    </row>
    <row r="43" spans="1:12" ht="14.25" x14ac:dyDescent="0.2">
      <c r="A43" s="14"/>
      <c r="B43" s="14"/>
      <c r="C43" s="117" t="s">
        <v>765</v>
      </c>
      <c r="D43" s="117"/>
      <c r="E43" s="117"/>
      <c r="F43" s="14"/>
      <c r="G43" s="117" t="s">
        <v>766</v>
      </c>
      <c r="H43" s="117"/>
      <c r="I43" s="14"/>
      <c r="J43" s="117" t="s">
        <v>767</v>
      </c>
      <c r="K43" s="117"/>
      <c r="L43" s="117"/>
    </row>
    <row r="44" spans="1:12" ht="14.25" x14ac:dyDescent="0.2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</row>
    <row r="45" spans="1:12" ht="14.25" x14ac:dyDescent="0.2">
      <c r="A45" s="13" t="s">
        <v>791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</row>
    <row r="46" spans="1:12" ht="14.25" x14ac:dyDescent="0.2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</row>
    <row r="47" spans="1:12" ht="14.25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</row>
    <row r="48" spans="1:12" ht="14.25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 ht="14.25" x14ac:dyDescent="0.2">
      <c r="A49" s="90" t="s">
        <v>774</v>
      </c>
      <c r="B49" s="90"/>
      <c r="C49" s="116"/>
      <c r="D49" s="116"/>
      <c r="E49" s="116"/>
      <c r="F49" s="14"/>
      <c r="G49" s="116"/>
      <c r="H49" s="116"/>
      <c r="I49" s="14"/>
      <c r="J49" s="116"/>
      <c r="K49" s="116"/>
      <c r="L49" s="116"/>
    </row>
    <row r="50" spans="1:12" ht="14.25" x14ac:dyDescent="0.2">
      <c r="A50" s="14"/>
      <c r="B50" s="14"/>
      <c r="C50" s="117" t="s">
        <v>765</v>
      </c>
      <c r="D50" s="117"/>
      <c r="E50" s="117"/>
      <c r="F50" s="14"/>
      <c r="G50" s="117" t="s">
        <v>766</v>
      </c>
      <c r="H50" s="117"/>
      <c r="I50" s="14"/>
      <c r="J50" s="117" t="s">
        <v>767</v>
      </c>
      <c r="K50" s="117"/>
      <c r="L50" s="117"/>
    </row>
    <row r="51" spans="1:12" ht="14.25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</row>
    <row r="52" spans="1:12" ht="14.25" x14ac:dyDescent="0.2">
      <c r="A52" s="13" t="s">
        <v>791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</row>
  </sheetData>
  <mergeCells count="79">
    <mergeCell ref="I5:J5"/>
    <mergeCell ref="K5:L5"/>
    <mergeCell ref="A1:D1"/>
    <mergeCell ref="H1:L1"/>
    <mergeCell ref="H2:L2"/>
    <mergeCell ref="H3:L3"/>
    <mergeCell ref="K4:L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C13:G13"/>
    <mergeCell ref="H13:J13"/>
    <mergeCell ref="K13:L13"/>
    <mergeCell ref="E14:H14"/>
    <mergeCell ref="I14:J14"/>
    <mergeCell ref="K14:L14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A28:A32"/>
    <mergeCell ref="B28:E32"/>
    <mergeCell ref="F28:F32"/>
    <mergeCell ref="G28:L28"/>
    <mergeCell ref="G29:H32"/>
    <mergeCell ref="I29:J32"/>
    <mergeCell ref="K29:L32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42:B42"/>
    <mergeCell ref="C42:E42"/>
    <mergeCell ref="G42:H42"/>
    <mergeCell ref="J42:L42"/>
    <mergeCell ref="C43:E43"/>
    <mergeCell ref="G43:H43"/>
    <mergeCell ref="J43:L43"/>
    <mergeCell ref="A49:B49"/>
    <mergeCell ref="C49:E49"/>
    <mergeCell ref="G49:H49"/>
    <mergeCell ref="J49:L49"/>
    <mergeCell ref="C50:E50"/>
    <mergeCell ref="G50:H50"/>
    <mergeCell ref="J50:L50"/>
  </mergeCells>
  <pageMargins left="0.4" right="0.2" top="0.4" bottom="0.4" header="0.2" footer="0.2"/>
  <pageSetup paperSize="9" scale="80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70"/>
  <sheetViews>
    <sheetView workbookViewId="0">
      <selection activeCell="A266" sqref="A266:AH266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264</v>
      </c>
      <c r="C12" s="1">
        <v>0</v>
      </c>
      <c r="D12" s="1">
        <f>ROW(A203)</f>
        <v>203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B203</f>
        <v>264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Монтаж насосных установок системы пожарного водопровода согласно проекту № 136-06/2018 ВПВ в здании учебного корпуса "К" НИЯУ МИФИ по адресу: г. Москва, Каширское шоссе, д. 31, стр. 46</v>
      </c>
      <c r="H18" s="3"/>
      <c r="I18" s="3"/>
      <c r="J18" s="3"/>
      <c r="K18" s="3"/>
      <c r="L18" s="3"/>
      <c r="M18" s="3"/>
      <c r="N18" s="3"/>
      <c r="O18" s="3">
        <f t="shared" ref="O18:AT18" si="1">O203</f>
        <v>284671.05</v>
      </c>
      <c r="P18" s="3">
        <f t="shared" si="1"/>
        <v>267721.75</v>
      </c>
      <c r="Q18" s="3">
        <f t="shared" si="1"/>
        <v>7143.59</v>
      </c>
      <c r="R18" s="3">
        <f t="shared" si="1"/>
        <v>648.04999999999995</v>
      </c>
      <c r="S18" s="3">
        <f t="shared" si="1"/>
        <v>9805.7099999999991</v>
      </c>
      <c r="T18" s="3">
        <f t="shared" si="1"/>
        <v>0</v>
      </c>
      <c r="U18" s="3">
        <f t="shared" si="1"/>
        <v>895.68838000000005</v>
      </c>
      <c r="V18" s="3">
        <f t="shared" si="1"/>
        <v>55.640250000000002</v>
      </c>
      <c r="W18" s="3">
        <f t="shared" si="1"/>
        <v>0</v>
      </c>
      <c r="X18" s="3">
        <f t="shared" si="1"/>
        <v>9422.06</v>
      </c>
      <c r="Y18" s="3">
        <f t="shared" si="1"/>
        <v>6204.72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300388.28000000003</v>
      </c>
      <c r="AS18" s="3">
        <f t="shared" si="1"/>
        <v>48296.07</v>
      </c>
      <c r="AT18" s="3">
        <f t="shared" si="1"/>
        <v>252092.21</v>
      </c>
      <c r="AU18" s="3">
        <f t="shared" ref="AU18:BZ18" si="2">AU203</f>
        <v>0</v>
      </c>
      <c r="AV18" s="3">
        <f t="shared" si="2"/>
        <v>267721.75</v>
      </c>
      <c r="AW18" s="3">
        <f t="shared" si="2"/>
        <v>267721.75</v>
      </c>
      <c r="AX18" s="3">
        <f t="shared" si="2"/>
        <v>0</v>
      </c>
      <c r="AY18" s="3">
        <f t="shared" si="2"/>
        <v>267721.75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CA203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DG203</f>
        <v>1910142.66</v>
      </c>
      <c r="DH18" s="4">
        <f t="shared" si="4"/>
        <v>1796412.81</v>
      </c>
      <c r="DI18" s="4">
        <f t="shared" si="4"/>
        <v>47933.51</v>
      </c>
      <c r="DJ18" s="4">
        <f t="shared" si="4"/>
        <v>4348.3599999999997</v>
      </c>
      <c r="DK18" s="4">
        <f t="shared" si="4"/>
        <v>65796.34</v>
      </c>
      <c r="DL18" s="4">
        <f t="shared" si="4"/>
        <v>0</v>
      </c>
      <c r="DM18" s="4">
        <f t="shared" si="4"/>
        <v>895.68838000000005</v>
      </c>
      <c r="DN18" s="4">
        <f t="shared" si="4"/>
        <v>55.640250000000002</v>
      </c>
      <c r="DO18" s="4">
        <f t="shared" si="4"/>
        <v>0</v>
      </c>
      <c r="DP18" s="4">
        <f t="shared" si="4"/>
        <v>63222.04</v>
      </c>
      <c r="DQ18" s="4">
        <f t="shared" si="4"/>
        <v>41633.83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2015605.44</v>
      </c>
      <c r="EK18" s="4">
        <f t="shared" si="4"/>
        <v>324066.89</v>
      </c>
      <c r="EL18" s="4">
        <f t="shared" si="4"/>
        <v>1691538.55</v>
      </c>
      <c r="EM18" s="4">
        <f t="shared" ref="EM18:FR18" si="5">EM203</f>
        <v>0</v>
      </c>
      <c r="EN18" s="4">
        <f t="shared" si="5"/>
        <v>1796412.81</v>
      </c>
      <c r="EO18" s="4">
        <f t="shared" si="5"/>
        <v>1796412.81</v>
      </c>
      <c r="EP18" s="4">
        <f t="shared" si="5"/>
        <v>0</v>
      </c>
      <c r="EQ18" s="4">
        <f t="shared" si="5"/>
        <v>1796412.81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FS203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ROW(A171)</f>
        <v>171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B171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O171</f>
        <v>284671.05</v>
      </c>
      <c r="P22" s="3">
        <f t="shared" si="8"/>
        <v>267721.75</v>
      </c>
      <c r="Q22" s="3">
        <f t="shared" si="8"/>
        <v>7143.59</v>
      </c>
      <c r="R22" s="3">
        <f t="shared" si="8"/>
        <v>648.04999999999995</v>
      </c>
      <c r="S22" s="3">
        <f t="shared" si="8"/>
        <v>9805.7099999999991</v>
      </c>
      <c r="T22" s="3">
        <f t="shared" si="8"/>
        <v>0</v>
      </c>
      <c r="U22" s="3">
        <f t="shared" si="8"/>
        <v>895.68838000000005</v>
      </c>
      <c r="V22" s="3">
        <f t="shared" si="8"/>
        <v>55.640250000000002</v>
      </c>
      <c r="W22" s="3">
        <f t="shared" si="8"/>
        <v>0</v>
      </c>
      <c r="X22" s="3">
        <f t="shared" si="8"/>
        <v>9422.06</v>
      </c>
      <c r="Y22" s="3">
        <f t="shared" si="8"/>
        <v>6204.72</v>
      </c>
      <c r="Z22" s="3">
        <f t="shared" si="8"/>
        <v>0</v>
      </c>
      <c r="AA22" s="3">
        <f t="shared" si="8"/>
        <v>0</v>
      </c>
      <c r="AB22" s="3">
        <f t="shared" si="8"/>
        <v>282278.37</v>
      </c>
      <c r="AC22" s="3">
        <f t="shared" si="8"/>
        <v>266642.73</v>
      </c>
      <c r="AD22" s="3">
        <f t="shared" si="8"/>
        <v>6904.61</v>
      </c>
      <c r="AE22" s="3">
        <f t="shared" si="8"/>
        <v>626.83000000000004</v>
      </c>
      <c r="AF22" s="3">
        <f t="shared" si="8"/>
        <v>8731.0300000000007</v>
      </c>
      <c r="AG22" s="3">
        <f t="shared" si="8"/>
        <v>0</v>
      </c>
      <c r="AH22" s="3">
        <f t="shared" si="8"/>
        <v>780.80338000000006</v>
      </c>
      <c r="AI22" s="3">
        <f t="shared" si="8"/>
        <v>53.939250000000001</v>
      </c>
      <c r="AJ22" s="3">
        <f t="shared" si="8"/>
        <v>0</v>
      </c>
      <c r="AK22" s="3">
        <f t="shared" si="8"/>
        <v>8161.78</v>
      </c>
      <c r="AL22" s="3">
        <f t="shared" si="8"/>
        <v>5426.63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300388.28000000003</v>
      </c>
      <c r="AS22" s="3">
        <f t="shared" si="8"/>
        <v>48296.07</v>
      </c>
      <c r="AT22" s="3">
        <f t="shared" si="8"/>
        <v>252092.21</v>
      </c>
      <c r="AU22" s="3">
        <f t="shared" ref="AU22:BZ22" si="9">AU171</f>
        <v>0</v>
      </c>
      <c r="AV22" s="3">
        <f t="shared" si="9"/>
        <v>267721.75</v>
      </c>
      <c r="AW22" s="3">
        <f t="shared" si="9"/>
        <v>267721.75</v>
      </c>
      <c r="AX22" s="3">
        <f t="shared" si="9"/>
        <v>0</v>
      </c>
      <c r="AY22" s="3">
        <f t="shared" si="9"/>
        <v>267721.75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CA171</f>
        <v>295957.23</v>
      </c>
      <c r="CB22" s="3">
        <f t="shared" si="10"/>
        <v>43865.02</v>
      </c>
      <c r="CC22" s="3">
        <f t="shared" si="10"/>
        <v>252092.21</v>
      </c>
      <c r="CD22" s="3">
        <f t="shared" si="10"/>
        <v>0</v>
      </c>
      <c r="CE22" s="3">
        <f t="shared" si="10"/>
        <v>266642.73</v>
      </c>
      <c r="CF22" s="3">
        <f t="shared" si="10"/>
        <v>266642.73</v>
      </c>
      <c r="CG22" s="3">
        <f t="shared" si="10"/>
        <v>0</v>
      </c>
      <c r="CH22" s="3">
        <f t="shared" si="10"/>
        <v>266642.73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DG171</f>
        <v>1910142.66</v>
      </c>
      <c r="DH22" s="4">
        <f t="shared" si="11"/>
        <v>1796412.81</v>
      </c>
      <c r="DI22" s="4">
        <f t="shared" si="11"/>
        <v>47933.51</v>
      </c>
      <c r="DJ22" s="4">
        <f t="shared" si="11"/>
        <v>4348.3599999999997</v>
      </c>
      <c r="DK22" s="4">
        <f t="shared" si="11"/>
        <v>65796.34</v>
      </c>
      <c r="DL22" s="4">
        <f t="shared" si="11"/>
        <v>0</v>
      </c>
      <c r="DM22" s="4">
        <f t="shared" si="11"/>
        <v>895.68838000000005</v>
      </c>
      <c r="DN22" s="4">
        <f t="shared" si="11"/>
        <v>55.640250000000002</v>
      </c>
      <c r="DO22" s="4">
        <f t="shared" si="11"/>
        <v>0</v>
      </c>
      <c r="DP22" s="4">
        <f t="shared" si="11"/>
        <v>63222.04</v>
      </c>
      <c r="DQ22" s="4">
        <f t="shared" si="11"/>
        <v>41633.83</v>
      </c>
      <c r="DR22" s="4">
        <f t="shared" si="11"/>
        <v>0</v>
      </c>
      <c r="DS22" s="4">
        <f t="shared" si="11"/>
        <v>0</v>
      </c>
      <c r="DT22" s="4">
        <f t="shared" si="11"/>
        <v>1894087.79</v>
      </c>
      <c r="DU22" s="4">
        <f t="shared" si="11"/>
        <v>1789172.59</v>
      </c>
      <c r="DV22" s="4">
        <f t="shared" si="11"/>
        <v>46329.96</v>
      </c>
      <c r="DW22" s="4">
        <f t="shared" si="11"/>
        <v>4205.97</v>
      </c>
      <c r="DX22" s="4">
        <f t="shared" si="11"/>
        <v>58585.24</v>
      </c>
      <c r="DY22" s="4">
        <f t="shared" si="11"/>
        <v>0</v>
      </c>
      <c r="DZ22" s="4">
        <f t="shared" si="11"/>
        <v>780.80338000000006</v>
      </c>
      <c r="EA22" s="4">
        <f t="shared" si="11"/>
        <v>53.939250000000001</v>
      </c>
      <c r="EB22" s="4">
        <f t="shared" si="11"/>
        <v>0</v>
      </c>
      <c r="EC22" s="4">
        <f t="shared" si="11"/>
        <v>54765.52</v>
      </c>
      <c r="ED22" s="4">
        <f t="shared" si="11"/>
        <v>36412.839999999997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2015605.44</v>
      </c>
      <c r="EK22" s="4">
        <f t="shared" si="11"/>
        <v>324066.89</v>
      </c>
      <c r="EL22" s="4">
        <f t="shared" si="11"/>
        <v>1691538.55</v>
      </c>
      <c r="EM22" s="4">
        <f t="shared" ref="EM22:FR22" si="12">EM171</f>
        <v>0</v>
      </c>
      <c r="EN22" s="4">
        <f t="shared" si="12"/>
        <v>1796412.81</v>
      </c>
      <c r="EO22" s="4">
        <f t="shared" si="12"/>
        <v>1796412.81</v>
      </c>
      <c r="EP22" s="4">
        <f t="shared" si="12"/>
        <v>0</v>
      </c>
      <c r="EQ22" s="4">
        <f t="shared" si="12"/>
        <v>1796412.81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FS171</f>
        <v>1985873.06</v>
      </c>
      <c r="FT22" s="4">
        <f t="shared" si="13"/>
        <v>294334.51</v>
      </c>
      <c r="FU22" s="4">
        <f t="shared" si="13"/>
        <v>1691538.55</v>
      </c>
      <c r="FV22" s="4">
        <f t="shared" si="13"/>
        <v>0</v>
      </c>
      <c r="FW22" s="4">
        <f t="shared" si="13"/>
        <v>1789172.59</v>
      </c>
      <c r="FX22" s="4">
        <f t="shared" si="13"/>
        <v>1789172.59</v>
      </c>
      <c r="FY22" s="4">
        <f t="shared" si="13"/>
        <v>0</v>
      </c>
      <c r="FZ22" s="4">
        <f t="shared" si="13"/>
        <v>1789172.59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ROW(SmtRes!A4)</f>
        <v>4</v>
      </c>
      <c r="D24" s="2">
        <f>ROW(EtalonRes!A4)</f>
        <v>4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ROUND(2/100,9)</f>
        <v>0.02</v>
      </c>
      <c r="J24" s="2">
        <v>0</v>
      </c>
      <c r="K24" s="2"/>
      <c r="L24" s="2"/>
      <c r="M24" s="2"/>
      <c r="N24" s="2"/>
      <c r="O24" s="2">
        <f t="shared" ref="O24:O29" si="14">ROUND(CP24,2)</f>
        <v>31.58</v>
      </c>
      <c r="P24" s="2">
        <f t="shared" ref="P24:P29" si="15">ROUND(CQ24*I24,2)</f>
        <v>0</v>
      </c>
      <c r="Q24" s="2">
        <f t="shared" ref="Q24:Q29" si="16">ROUND(CR24*I24,2)</f>
        <v>2.82</v>
      </c>
      <c r="R24" s="2">
        <f t="shared" ref="R24:R29" si="17">ROUND(CS24*I24,2)</f>
        <v>0</v>
      </c>
      <c r="S24" s="2">
        <f t="shared" ref="S24:S29" si="18">ROUND(CT24*I24,2)</f>
        <v>28.76</v>
      </c>
      <c r="T24" s="2">
        <f t="shared" ref="T24:T29" si="19">ROUND(CU24*I24,2)</f>
        <v>0</v>
      </c>
      <c r="U24" s="2">
        <f t="shared" ref="U24:U29" si="20">CV24*I24</f>
        <v>3.5860000000000003</v>
      </c>
      <c r="V24" s="2">
        <f t="shared" ref="V24:V29" si="21">CW24*I24</f>
        <v>0</v>
      </c>
      <c r="W24" s="2">
        <f t="shared" ref="W24:W29" si="22">ROUND(CX24*I24,2)</f>
        <v>0</v>
      </c>
      <c r="X24" s="2">
        <f t="shared" ref="X24:Y29" si="23">ROUND(CY24,2)</f>
        <v>23.58</v>
      </c>
      <c r="Y24" s="2">
        <f t="shared" si="23"/>
        <v>17.829999999999998</v>
      </c>
      <c r="Z24" s="2"/>
      <c r="AA24" s="2">
        <v>28045047</v>
      </c>
      <c r="AB24" s="2">
        <f t="shared" ref="AB24:AB29" si="24">ROUND((AC24+AD24+AF24),2)</f>
        <v>1579.15</v>
      </c>
      <c r="AC24" s="2">
        <f t="shared" ref="AC24:AC29" si="25">ROUND((ES24),2)</f>
        <v>0</v>
      </c>
      <c r="AD24" s="2">
        <f t="shared" ref="AD24:AD29" si="26">ROUND((((ET24)-(EU24))+AE24),2)</f>
        <v>141.16</v>
      </c>
      <c r="AE24" s="2">
        <f t="shared" ref="AE24:AF29" si="27">ROUND((EU24),2)</f>
        <v>0</v>
      </c>
      <c r="AF24" s="2">
        <f t="shared" si="27"/>
        <v>1437.99</v>
      </c>
      <c r="AG24" s="2">
        <f t="shared" ref="AG24:AG29" si="28">ROUND((AP24),2)</f>
        <v>0</v>
      </c>
      <c r="AH24" s="2">
        <f t="shared" ref="AH24:AI29" si="29">(EW24)</f>
        <v>179.3</v>
      </c>
      <c r="AI24" s="2">
        <f t="shared" si="29"/>
        <v>0</v>
      </c>
      <c r="AJ24" s="2">
        <f t="shared" ref="AJ24:AJ29" si="30">(AS24)</f>
        <v>0</v>
      </c>
      <c r="AK24" s="2">
        <v>1579.15</v>
      </c>
      <c r="AL24" s="2">
        <v>0</v>
      </c>
      <c r="AM24" s="2">
        <v>141.16</v>
      </c>
      <c r="AN24" s="2">
        <v>0</v>
      </c>
      <c r="AO24" s="2">
        <v>1437.99</v>
      </c>
      <c r="AP24" s="2">
        <v>0</v>
      </c>
      <c r="AQ24" s="2">
        <v>179.3</v>
      </c>
      <c r="AR24" s="2">
        <v>0</v>
      </c>
      <c r="AS24" s="2">
        <v>0</v>
      </c>
      <c r="AT24" s="2">
        <v>82</v>
      </c>
      <c r="AU24" s="2">
        <v>62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56001</v>
      </c>
      <c r="BN24" s="2">
        <v>0</v>
      </c>
      <c r="BO24" s="2" t="s">
        <v>6</v>
      </c>
      <c r="BP24" s="2">
        <v>0</v>
      </c>
      <c r="BQ24" s="2">
        <v>6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82</v>
      </c>
      <c r="CA24" s="2">
        <v>62</v>
      </c>
      <c r="CB24" s="2"/>
      <c r="CC24" s="2"/>
      <c r="CD24" s="2"/>
      <c r="CE24" s="2">
        <v>0</v>
      </c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29" si="31">(P24+Q24+S24)</f>
        <v>31.580000000000002</v>
      </c>
      <c r="CQ24" s="2">
        <f t="shared" ref="CQ24:CQ29" si="32">AC24*BC24</f>
        <v>0</v>
      </c>
      <c r="CR24" s="2">
        <f t="shared" ref="CR24:CR29" si="33">AD24*BB24</f>
        <v>141.16</v>
      </c>
      <c r="CS24" s="2">
        <f t="shared" ref="CS24:CS29" si="34">AE24*BS24</f>
        <v>0</v>
      </c>
      <c r="CT24" s="2">
        <f t="shared" ref="CT24:CT29" si="35">AF24*BA24</f>
        <v>1437.99</v>
      </c>
      <c r="CU24" s="2">
        <f t="shared" ref="CU24:CX29" si="36">AG24</f>
        <v>0</v>
      </c>
      <c r="CV24" s="2">
        <f t="shared" si="36"/>
        <v>179.3</v>
      </c>
      <c r="CW24" s="2">
        <f t="shared" si="36"/>
        <v>0</v>
      </c>
      <c r="CX24" s="2">
        <f t="shared" si="36"/>
        <v>0</v>
      </c>
      <c r="CY24" s="2">
        <f t="shared" ref="CY24:CY29" si="37">(((S24+R24)*AT24)/100)</f>
        <v>23.583200000000001</v>
      </c>
      <c r="CZ24" s="2">
        <f t="shared" ref="CZ24:CZ29" si="38">(((S24+R24)*AU24)/100)</f>
        <v>17.831200000000003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1013</v>
      </c>
      <c r="DV24" s="2" t="s">
        <v>16</v>
      </c>
      <c r="DW24" s="2" t="s">
        <v>16</v>
      </c>
      <c r="DX24" s="2">
        <v>1</v>
      </c>
      <c r="DY24" s="2"/>
      <c r="DZ24" s="2"/>
      <c r="EA24" s="2"/>
      <c r="EB24" s="2"/>
      <c r="EC24" s="2"/>
      <c r="ED24" s="2"/>
      <c r="EE24" s="2">
        <v>27029101</v>
      </c>
      <c r="EF24" s="2">
        <v>6</v>
      </c>
      <c r="EG24" s="2" t="s">
        <v>18</v>
      </c>
      <c r="EH24" s="2">
        <v>0</v>
      </c>
      <c r="EI24" s="2" t="s">
        <v>6</v>
      </c>
      <c r="EJ24" s="2">
        <v>1</v>
      </c>
      <c r="EK24" s="2">
        <v>56001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0</v>
      </c>
      <c r="ER24" s="2">
        <v>1579.15</v>
      </c>
      <c r="ES24" s="2">
        <v>0</v>
      </c>
      <c r="ET24" s="2">
        <v>141.16</v>
      </c>
      <c r="EU24" s="2">
        <v>0</v>
      </c>
      <c r="EV24" s="2">
        <v>1437.99</v>
      </c>
      <c r="EW24" s="2">
        <v>179.3</v>
      </c>
      <c r="EX24" s="2">
        <v>0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39">ROUND(IF(AND(BH24=3,BI24=3),P24,0),2)</f>
        <v>0</v>
      </c>
      <c r="FS24" s="2">
        <v>0</v>
      </c>
      <c r="FT24" s="2"/>
      <c r="FU24" s="2"/>
      <c r="FV24" s="2"/>
      <c r="FW24" s="2"/>
      <c r="FX24" s="2">
        <v>82</v>
      </c>
      <c r="FY24" s="2">
        <v>62</v>
      </c>
      <c r="FZ24" s="2"/>
      <c r="GA24" s="2" t="s">
        <v>6</v>
      </c>
      <c r="GB24" s="2"/>
      <c r="GC24" s="2"/>
      <c r="GD24" s="2">
        <v>0</v>
      </c>
      <c r="GE24" s="2"/>
      <c r="GF24" s="2">
        <v>-1455871663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5" si="40">ROUND(IF(AND(BH24=3,BI24=3,FS24&lt;&gt;0),P24,0),2)</f>
        <v>0</v>
      </c>
      <c r="GM24" s="2">
        <f t="shared" ref="GM24:GM29" si="41">ROUND(O24+X24+Y24+GK24,2)+GX24</f>
        <v>72.989999999999995</v>
      </c>
      <c r="GN24" s="2">
        <f t="shared" ref="GN24:GN29" si="42">IF(OR(BI24=0,BI24=1),ROUND(O24+X24+Y24+GK24,2),0)</f>
        <v>72.989999999999995</v>
      </c>
      <c r="GO24" s="2">
        <f t="shared" ref="GO24:GO29" si="43">IF(BI24=2,ROUND(O24+X24+Y24+GK24,2),0)</f>
        <v>0</v>
      </c>
      <c r="GP24" s="2">
        <f t="shared" ref="GP24:GP29" si="44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29" si="45">ROUND((GT24),2)</f>
        <v>0</v>
      </c>
      <c r="GW24" s="2">
        <v>1</v>
      </c>
      <c r="GX24" s="2">
        <f t="shared" ref="GX24:GX29" si="46">ROUND(HC24*I24,2)</f>
        <v>0</v>
      </c>
      <c r="GY24" s="2"/>
      <c r="GZ24" s="2"/>
      <c r="HA24" s="2">
        <v>0</v>
      </c>
      <c r="HB24" s="2">
        <v>0</v>
      </c>
      <c r="HC24" s="2">
        <f t="shared" ref="HC24:HC29" si="47">GV24*GW24</f>
        <v>0</v>
      </c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ROW(SmtRes!A8)</f>
        <v>8</v>
      </c>
      <c r="D25">
        <f>ROW(EtalonRes!A8)</f>
        <v>8</v>
      </c>
      <c r="E25" t="s">
        <v>13</v>
      </c>
      <c r="F25" t="s">
        <v>14</v>
      </c>
      <c r="G25" t="s">
        <v>15</v>
      </c>
      <c r="H25" t="s">
        <v>16</v>
      </c>
      <c r="I25">
        <f>ROUND(2/100,9)</f>
        <v>0.02</v>
      </c>
      <c r="J25">
        <v>0</v>
      </c>
      <c r="O25">
        <f t="shared" si="14"/>
        <v>211.92</v>
      </c>
      <c r="P25">
        <f t="shared" si="15"/>
        <v>0</v>
      </c>
      <c r="Q25">
        <f t="shared" si="16"/>
        <v>18.940000000000001</v>
      </c>
      <c r="R25">
        <f t="shared" si="17"/>
        <v>0</v>
      </c>
      <c r="S25">
        <f t="shared" si="18"/>
        <v>192.98</v>
      </c>
      <c r="T25">
        <f t="shared" si="19"/>
        <v>0</v>
      </c>
      <c r="U25">
        <f t="shared" si="20"/>
        <v>3.5860000000000003</v>
      </c>
      <c r="V25">
        <f t="shared" si="21"/>
        <v>0</v>
      </c>
      <c r="W25">
        <f t="shared" si="22"/>
        <v>0</v>
      </c>
      <c r="X25">
        <f t="shared" si="23"/>
        <v>158.24</v>
      </c>
      <c r="Y25">
        <f t="shared" si="23"/>
        <v>119.65</v>
      </c>
      <c r="AA25">
        <v>28045061</v>
      </c>
      <c r="AB25">
        <f t="shared" si="24"/>
        <v>1579.15</v>
      </c>
      <c r="AC25">
        <f t="shared" si="25"/>
        <v>0</v>
      </c>
      <c r="AD25">
        <f t="shared" si="26"/>
        <v>141.16</v>
      </c>
      <c r="AE25">
        <f t="shared" si="27"/>
        <v>0</v>
      </c>
      <c r="AF25">
        <f t="shared" si="27"/>
        <v>1437.99</v>
      </c>
      <c r="AG25">
        <f t="shared" si="28"/>
        <v>0</v>
      </c>
      <c r="AH25">
        <f t="shared" si="29"/>
        <v>179.3</v>
      </c>
      <c r="AI25">
        <f t="shared" si="29"/>
        <v>0</v>
      </c>
      <c r="AJ25">
        <f t="shared" si="30"/>
        <v>0</v>
      </c>
      <c r="AK25">
        <v>1579.15</v>
      </c>
      <c r="AL25">
        <v>0</v>
      </c>
      <c r="AM25">
        <v>141.16</v>
      </c>
      <c r="AN25">
        <v>0</v>
      </c>
      <c r="AO25">
        <v>1437.99</v>
      </c>
      <c r="AP25">
        <v>0</v>
      </c>
      <c r="AQ25">
        <v>179.3</v>
      </c>
      <c r="AR25">
        <v>0</v>
      </c>
      <c r="AS25">
        <v>0</v>
      </c>
      <c r="AT25">
        <v>82</v>
      </c>
      <c r="AU25">
        <v>62</v>
      </c>
      <c r="AV25">
        <v>1</v>
      </c>
      <c r="AW25">
        <v>1</v>
      </c>
      <c r="AZ25">
        <v>6.71</v>
      </c>
      <c r="BA25">
        <v>6.71</v>
      </c>
      <c r="BB25">
        <v>6.71</v>
      </c>
      <c r="BC25">
        <v>6.71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56001</v>
      </c>
      <c r="BN25">
        <v>0</v>
      </c>
      <c r="BO25" t="s">
        <v>6</v>
      </c>
      <c r="BP25">
        <v>0</v>
      </c>
      <c r="BQ25">
        <v>6</v>
      </c>
      <c r="BR25">
        <v>0</v>
      </c>
      <c r="BS25">
        <v>6.71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82</v>
      </c>
      <c r="CA25">
        <v>62</v>
      </c>
      <c r="CE25">
        <v>0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31"/>
        <v>211.92</v>
      </c>
      <c r="CQ25">
        <f t="shared" si="32"/>
        <v>0</v>
      </c>
      <c r="CR25">
        <f t="shared" si="33"/>
        <v>947.18359999999996</v>
      </c>
      <c r="CS25">
        <f t="shared" si="34"/>
        <v>0</v>
      </c>
      <c r="CT25">
        <f t="shared" si="35"/>
        <v>9648.9128999999994</v>
      </c>
      <c r="CU25">
        <f t="shared" si="36"/>
        <v>0</v>
      </c>
      <c r="CV25">
        <f t="shared" si="36"/>
        <v>179.3</v>
      </c>
      <c r="CW25">
        <f t="shared" si="36"/>
        <v>0</v>
      </c>
      <c r="CX25">
        <f t="shared" si="36"/>
        <v>0</v>
      </c>
      <c r="CY25">
        <f t="shared" si="37"/>
        <v>158.24359999999999</v>
      </c>
      <c r="CZ25">
        <f t="shared" si="38"/>
        <v>119.6476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1013</v>
      </c>
      <c r="DV25" t="s">
        <v>16</v>
      </c>
      <c r="DW25" t="s">
        <v>16</v>
      </c>
      <c r="DX25">
        <v>1</v>
      </c>
      <c r="EE25">
        <v>27029101</v>
      </c>
      <c r="EF25">
        <v>6</v>
      </c>
      <c r="EG25" t="s">
        <v>18</v>
      </c>
      <c r="EH25">
        <v>0</v>
      </c>
      <c r="EI25" t="s">
        <v>6</v>
      </c>
      <c r="EJ25">
        <v>1</v>
      </c>
      <c r="EK25">
        <v>56001</v>
      </c>
      <c r="EL25" t="s">
        <v>19</v>
      </c>
      <c r="EM25" t="s">
        <v>20</v>
      </c>
      <c r="EO25" t="s">
        <v>6</v>
      </c>
      <c r="EQ25">
        <v>0</v>
      </c>
      <c r="ER25">
        <v>1579.15</v>
      </c>
      <c r="ES25">
        <v>0</v>
      </c>
      <c r="ET25">
        <v>141.16</v>
      </c>
      <c r="EU25">
        <v>0</v>
      </c>
      <c r="EV25">
        <v>1437.99</v>
      </c>
      <c r="EW25">
        <v>179.3</v>
      </c>
      <c r="EX25">
        <v>0</v>
      </c>
      <c r="EY25">
        <v>0</v>
      </c>
      <c r="FQ25">
        <v>0</v>
      </c>
      <c r="FR25">
        <f t="shared" si="39"/>
        <v>0</v>
      </c>
      <c r="FS25">
        <v>0</v>
      </c>
      <c r="FX25">
        <v>82</v>
      </c>
      <c r="FY25">
        <v>62</v>
      </c>
      <c r="GA25" t="s">
        <v>6</v>
      </c>
      <c r="GD25">
        <v>0</v>
      </c>
      <c r="GF25">
        <v>-1455871663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0"/>
        <v>0</v>
      </c>
      <c r="GM25">
        <f t="shared" si="41"/>
        <v>489.81</v>
      </c>
      <c r="GN25">
        <f t="shared" si="42"/>
        <v>489.81</v>
      </c>
      <c r="GO25">
        <f t="shared" si="43"/>
        <v>0</v>
      </c>
      <c r="GP25">
        <f t="shared" si="44"/>
        <v>0</v>
      </c>
      <c r="GR25">
        <v>0</v>
      </c>
      <c r="GS25">
        <v>3</v>
      </c>
      <c r="GT25">
        <v>0</v>
      </c>
      <c r="GU25" t="s">
        <v>6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HC25">
        <f t="shared" si="47"/>
        <v>0</v>
      </c>
      <c r="IK25">
        <v>0</v>
      </c>
    </row>
    <row r="26" spans="1:255" x14ac:dyDescent="0.2">
      <c r="A26" s="2">
        <v>18</v>
      </c>
      <c r="B26" s="2">
        <v>1</v>
      </c>
      <c r="C26" s="2">
        <v>4</v>
      </c>
      <c r="D26" s="2"/>
      <c r="E26" s="2" t="s">
        <v>21</v>
      </c>
      <c r="F26" s="2" t="s">
        <v>22</v>
      </c>
      <c r="G26" s="2" t="s">
        <v>23</v>
      </c>
      <c r="H26" s="2" t="s">
        <v>24</v>
      </c>
      <c r="I26" s="2">
        <f>I24*J26</f>
        <v>0.21</v>
      </c>
      <c r="J26" s="2">
        <v>10.5</v>
      </c>
      <c r="K26" s="2"/>
      <c r="L26" s="2"/>
      <c r="M26" s="2"/>
      <c r="N26" s="2"/>
      <c r="O26" s="2">
        <f t="shared" si="14"/>
        <v>0</v>
      </c>
      <c r="P26" s="2">
        <f t="shared" si="15"/>
        <v>0</v>
      </c>
      <c r="Q26" s="2">
        <f t="shared" si="16"/>
        <v>0</v>
      </c>
      <c r="R26" s="2">
        <f t="shared" si="17"/>
        <v>0</v>
      </c>
      <c r="S26" s="2">
        <f t="shared" si="18"/>
        <v>0</v>
      </c>
      <c r="T26" s="2">
        <f t="shared" si="19"/>
        <v>0</v>
      </c>
      <c r="U26" s="2">
        <f t="shared" si="20"/>
        <v>0</v>
      </c>
      <c r="V26" s="2">
        <f t="shared" si="21"/>
        <v>0</v>
      </c>
      <c r="W26" s="2">
        <f t="shared" si="22"/>
        <v>0</v>
      </c>
      <c r="X26" s="2">
        <f t="shared" si="23"/>
        <v>0</v>
      </c>
      <c r="Y26" s="2">
        <f t="shared" si="23"/>
        <v>0</v>
      </c>
      <c r="Z26" s="2"/>
      <c r="AA26" s="2">
        <v>28045047</v>
      </c>
      <c r="AB26" s="2">
        <f t="shared" si="24"/>
        <v>0</v>
      </c>
      <c r="AC26" s="2">
        <f t="shared" si="25"/>
        <v>0</v>
      </c>
      <c r="AD26" s="2">
        <f t="shared" si="26"/>
        <v>0</v>
      </c>
      <c r="AE26" s="2">
        <f t="shared" si="27"/>
        <v>0</v>
      </c>
      <c r="AF26" s="2">
        <f t="shared" si="27"/>
        <v>0</v>
      </c>
      <c r="AG26" s="2">
        <f t="shared" si="28"/>
        <v>0</v>
      </c>
      <c r="AH26" s="2">
        <f t="shared" si="29"/>
        <v>0</v>
      </c>
      <c r="AI26" s="2">
        <f t="shared" si="29"/>
        <v>0</v>
      </c>
      <c r="AJ26" s="2">
        <f t="shared" si="30"/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82</v>
      </c>
      <c r="AU26" s="2">
        <v>62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3</v>
      </c>
      <c r="BI26" s="2">
        <v>1</v>
      </c>
      <c r="BJ26" s="2" t="s">
        <v>6</v>
      </c>
      <c r="BK26" s="2"/>
      <c r="BL26" s="2"/>
      <c r="BM26" s="2">
        <v>56001</v>
      </c>
      <c r="BN26" s="2">
        <v>0</v>
      </c>
      <c r="BO26" s="2" t="s">
        <v>6</v>
      </c>
      <c r="BP26" s="2">
        <v>0</v>
      </c>
      <c r="BQ26" s="2">
        <v>6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82</v>
      </c>
      <c r="CA26" s="2">
        <v>62</v>
      </c>
      <c r="CB26" s="2"/>
      <c r="CC26" s="2"/>
      <c r="CD26" s="2"/>
      <c r="CE26" s="2">
        <v>0</v>
      </c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6</v>
      </c>
      <c r="CO26" s="2">
        <v>0</v>
      </c>
      <c r="CP26" s="2">
        <f t="shared" si="31"/>
        <v>0</v>
      </c>
      <c r="CQ26" s="2">
        <f t="shared" si="32"/>
        <v>0</v>
      </c>
      <c r="CR26" s="2">
        <f t="shared" si="33"/>
        <v>0</v>
      </c>
      <c r="CS26" s="2">
        <f t="shared" si="34"/>
        <v>0</v>
      </c>
      <c r="CT26" s="2">
        <f t="shared" si="35"/>
        <v>0</v>
      </c>
      <c r="CU26" s="2">
        <f t="shared" si="36"/>
        <v>0</v>
      </c>
      <c r="CV26" s="2">
        <f t="shared" si="36"/>
        <v>0</v>
      </c>
      <c r="CW26" s="2">
        <f t="shared" si="36"/>
        <v>0</v>
      </c>
      <c r="CX26" s="2">
        <f t="shared" si="36"/>
        <v>0</v>
      </c>
      <c r="CY26" s="2">
        <f t="shared" si="37"/>
        <v>0</v>
      </c>
      <c r="CZ26" s="2">
        <f t="shared" si="38"/>
        <v>0</v>
      </c>
      <c r="DA26" s="2"/>
      <c r="DB26" s="2"/>
      <c r="DC26" s="2" t="s">
        <v>6</v>
      </c>
      <c r="DD26" s="2" t="s">
        <v>6</v>
      </c>
      <c r="DE26" s="2" t="s">
        <v>6</v>
      </c>
      <c r="DF26" s="2" t="s">
        <v>6</v>
      </c>
      <c r="DG26" s="2" t="s">
        <v>6</v>
      </c>
      <c r="DH26" s="2" t="s">
        <v>6</v>
      </c>
      <c r="DI26" s="2" t="s">
        <v>6</v>
      </c>
      <c r="DJ26" s="2" t="s">
        <v>6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1009</v>
      </c>
      <c r="DV26" s="2" t="s">
        <v>24</v>
      </c>
      <c r="DW26" s="2" t="s">
        <v>24</v>
      </c>
      <c r="DX26" s="2">
        <v>1000</v>
      </c>
      <c r="DY26" s="2"/>
      <c r="DZ26" s="2"/>
      <c r="EA26" s="2"/>
      <c r="EB26" s="2"/>
      <c r="EC26" s="2"/>
      <c r="ED26" s="2"/>
      <c r="EE26" s="2">
        <v>27029101</v>
      </c>
      <c r="EF26" s="2">
        <v>6</v>
      </c>
      <c r="EG26" s="2" t="s">
        <v>18</v>
      </c>
      <c r="EH26" s="2">
        <v>0</v>
      </c>
      <c r="EI26" s="2" t="s">
        <v>6</v>
      </c>
      <c r="EJ26" s="2">
        <v>1</v>
      </c>
      <c r="EK26" s="2">
        <v>56001</v>
      </c>
      <c r="EL26" s="2" t="s">
        <v>19</v>
      </c>
      <c r="EM26" s="2" t="s">
        <v>20</v>
      </c>
      <c r="EN26" s="2"/>
      <c r="EO26" s="2" t="s">
        <v>6</v>
      </c>
      <c r="EP26" s="2"/>
      <c r="EQ26" s="2">
        <v>0</v>
      </c>
      <c r="ER26" s="2">
        <v>0</v>
      </c>
      <c r="ES26" s="2">
        <v>0</v>
      </c>
      <c r="ET26" s="2">
        <v>0</v>
      </c>
      <c r="EU26" s="2">
        <v>0</v>
      </c>
      <c r="EV26" s="2">
        <v>0</v>
      </c>
      <c r="EW26" s="2">
        <v>0</v>
      </c>
      <c r="EX26" s="2">
        <v>0</v>
      </c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39"/>
        <v>0</v>
      </c>
      <c r="FS26" s="2">
        <v>0</v>
      </c>
      <c r="FT26" s="2"/>
      <c r="FU26" s="2"/>
      <c r="FV26" s="2"/>
      <c r="FW26" s="2"/>
      <c r="FX26" s="2">
        <v>82</v>
      </c>
      <c r="FY26" s="2">
        <v>62</v>
      </c>
      <c r="FZ26" s="2"/>
      <c r="GA26" s="2" t="s">
        <v>6</v>
      </c>
      <c r="GB26" s="2"/>
      <c r="GC26" s="2"/>
      <c r="GD26" s="2">
        <v>0</v>
      </c>
      <c r="GE26" s="2"/>
      <c r="GF26" s="2">
        <v>-179832266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0"/>
        <v>0</v>
      </c>
      <c r="GM26" s="2">
        <f t="shared" si="41"/>
        <v>0</v>
      </c>
      <c r="GN26" s="2">
        <f t="shared" si="42"/>
        <v>0</v>
      </c>
      <c r="GO26" s="2">
        <f t="shared" si="43"/>
        <v>0</v>
      </c>
      <c r="GP26" s="2">
        <f t="shared" si="44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45"/>
        <v>0</v>
      </c>
      <c r="GW26" s="2">
        <v>1</v>
      </c>
      <c r="GX26" s="2">
        <f t="shared" si="46"/>
        <v>0</v>
      </c>
      <c r="GY26" s="2"/>
      <c r="GZ26" s="2"/>
      <c r="HA26" s="2">
        <v>0</v>
      </c>
      <c r="HB26" s="2">
        <v>0</v>
      </c>
      <c r="HC26" s="2">
        <f t="shared" si="47"/>
        <v>0</v>
      </c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18</v>
      </c>
      <c r="B27">
        <v>1</v>
      </c>
      <c r="C27">
        <v>8</v>
      </c>
      <c r="E27" t="s">
        <v>21</v>
      </c>
      <c r="F27" t="s">
        <v>22</v>
      </c>
      <c r="G27" t="s">
        <v>23</v>
      </c>
      <c r="H27" t="s">
        <v>24</v>
      </c>
      <c r="I27">
        <f>I25*J27</f>
        <v>0.21</v>
      </c>
      <c r="J27">
        <v>10.5</v>
      </c>
      <c r="O27">
        <f t="shared" si="14"/>
        <v>0</v>
      </c>
      <c r="P27">
        <f t="shared" si="15"/>
        <v>0</v>
      </c>
      <c r="Q27">
        <f t="shared" si="16"/>
        <v>0</v>
      </c>
      <c r="R27">
        <f t="shared" si="17"/>
        <v>0</v>
      </c>
      <c r="S27">
        <f t="shared" si="18"/>
        <v>0</v>
      </c>
      <c r="T27">
        <f t="shared" si="19"/>
        <v>0</v>
      </c>
      <c r="U27">
        <f t="shared" si="20"/>
        <v>0</v>
      </c>
      <c r="V27">
        <f t="shared" si="21"/>
        <v>0</v>
      </c>
      <c r="W27">
        <f t="shared" si="22"/>
        <v>0</v>
      </c>
      <c r="X27">
        <f t="shared" si="23"/>
        <v>0</v>
      </c>
      <c r="Y27">
        <f t="shared" si="23"/>
        <v>0</v>
      </c>
      <c r="AA27">
        <v>28045061</v>
      </c>
      <c r="AB27">
        <f t="shared" si="24"/>
        <v>0</v>
      </c>
      <c r="AC27">
        <f t="shared" si="25"/>
        <v>0</v>
      </c>
      <c r="AD27">
        <f t="shared" si="26"/>
        <v>0</v>
      </c>
      <c r="AE27">
        <f t="shared" si="27"/>
        <v>0</v>
      </c>
      <c r="AF27">
        <f t="shared" si="27"/>
        <v>0</v>
      </c>
      <c r="AG27">
        <f t="shared" si="28"/>
        <v>0</v>
      </c>
      <c r="AH27">
        <f t="shared" si="29"/>
        <v>0</v>
      </c>
      <c r="AI27">
        <f t="shared" si="29"/>
        <v>0</v>
      </c>
      <c r="AJ27">
        <f t="shared" si="30"/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82</v>
      </c>
      <c r="AU27">
        <v>62</v>
      </c>
      <c r="AV27">
        <v>1</v>
      </c>
      <c r="AW27">
        <v>1</v>
      </c>
      <c r="AZ27">
        <v>6.71</v>
      </c>
      <c r="BA27">
        <v>1</v>
      </c>
      <c r="BB27">
        <v>1</v>
      </c>
      <c r="BC27">
        <v>6.71</v>
      </c>
      <c r="BD27" t="s">
        <v>6</v>
      </c>
      <c r="BE27" t="s">
        <v>6</v>
      </c>
      <c r="BF27" t="s">
        <v>6</v>
      </c>
      <c r="BG27" t="s">
        <v>6</v>
      </c>
      <c r="BH27">
        <v>3</v>
      </c>
      <c r="BI27">
        <v>1</v>
      </c>
      <c r="BJ27" t="s">
        <v>6</v>
      </c>
      <c r="BM27">
        <v>56001</v>
      </c>
      <c r="BN27">
        <v>0</v>
      </c>
      <c r="BO27" t="s">
        <v>6</v>
      </c>
      <c r="BP27">
        <v>0</v>
      </c>
      <c r="BQ27">
        <v>6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82</v>
      </c>
      <c r="CA27">
        <v>62</v>
      </c>
      <c r="CE27">
        <v>0</v>
      </c>
      <c r="CF27">
        <v>0</v>
      </c>
      <c r="CG27">
        <v>0</v>
      </c>
      <c r="CM27">
        <v>0</v>
      </c>
      <c r="CN27" t="s">
        <v>6</v>
      </c>
      <c r="CO27">
        <v>0</v>
      </c>
      <c r="CP27">
        <f t="shared" si="31"/>
        <v>0</v>
      </c>
      <c r="CQ27">
        <f t="shared" si="32"/>
        <v>0</v>
      </c>
      <c r="CR27">
        <f t="shared" si="33"/>
        <v>0</v>
      </c>
      <c r="CS27">
        <f t="shared" si="34"/>
        <v>0</v>
      </c>
      <c r="CT27">
        <f t="shared" si="35"/>
        <v>0</v>
      </c>
      <c r="CU27">
        <f t="shared" si="36"/>
        <v>0</v>
      </c>
      <c r="CV27">
        <f t="shared" si="36"/>
        <v>0</v>
      </c>
      <c r="CW27">
        <f t="shared" si="36"/>
        <v>0</v>
      </c>
      <c r="CX27">
        <f t="shared" si="36"/>
        <v>0</v>
      </c>
      <c r="CY27">
        <f t="shared" si="37"/>
        <v>0</v>
      </c>
      <c r="CZ27">
        <f t="shared" si="38"/>
        <v>0</v>
      </c>
      <c r="DC27" t="s">
        <v>6</v>
      </c>
      <c r="DD27" t="s">
        <v>6</v>
      </c>
      <c r="DE27" t="s">
        <v>6</v>
      </c>
      <c r="DF27" t="s">
        <v>6</v>
      </c>
      <c r="DG27" t="s">
        <v>6</v>
      </c>
      <c r="DH27" t="s">
        <v>6</v>
      </c>
      <c r="DI27" t="s">
        <v>6</v>
      </c>
      <c r="DJ27" t="s">
        <v>6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1009</v>
      </c>
      <c r="DV27" t="s">
        <v>24</v>
      </c>
      <c r="DW27" t="s">
        <v>24</v>
      </c>
      <c r="DX27">
        <v>1000</v>
      </c>
      <c r="EE27">
        <v>27029101</v>
      </c>
      <c r="EF27">
        <v>6</v>
      </c>
      <c r="EG27" t="s">
        <v>18</v>
      </c>
      <c r="EH27">
        <v>0</v>
      </c>
      <c r="EI27" t="s">
        <v>6</v>
      </c>
      <c r="EJ27">
        <v>1</v>
      </c>
      <c r="EK27">
        <v>56001</v>
      </c>
      <c r="EL27" t="s">
        <v>19</v>
      </c>
      <c r="EM27" t="s">
        <v>20</v>
      </c>
      <c r="EO27" t="s">
        <v>6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FQ27">
        <v>0</v>
      </c>
      <c r="FR27">
        <f t="shared" si="39"/>
        <v>0</v>
      </c>
      <c r="FS27">
        <v>0</v>
      </c>
      <c r="FX27">
        <v>82</v>
      </c>
      <c r="FY27">
        <v>62</v>
      </c>
      <c r="GA27" t="s">
        <v>6</v>
      </c>
      <c r="GD27">
        <v>0</v>
      </c>
      <c r="GF27">
        <v>-179832266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0"/>
        <v>0</v>
      </c>
      <c r="GM27">
        <f t="shared" si="41"/>
        <v>0</v>
      </c>
      <c r="GN27">
        <f t="shared" si="42"/>
        <v>0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6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HC27">
        <f t="shared" si="47"/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ROW(SmtRes!A11)</f>
        <v>11</v>
      </c>
      <c r="D28" s="2">
        <f>ROW(EtalonRes!A11)</f>
        <v>11</v>
      </c>
      <c r="E28" s="2" t="s">
        <v>25</v>
      </c>
      <c r="F28" s="2" t="s">
        <v>26</v>
      </c>
      <c r="G28" s="2" t="s">
        <v>27</v>
      </c>
      <c r="H28" s="2" t="s">
        <v>28</v>
      </c>
      <c r="I28" s="2">
        <v>3</v>
      </c>
      <c r="J28" s="2">
        <v>0</v>
      </c>
      <c r="K28" s="2"/>
      <c r="L28" s="2"/>
      <c r="M28" s="2"/>
      <c r="N28" s="2"/>
      <c r="O28" s="2">
        <f t="shared" si="14"/>
        <v>1656.72</v>
      </c>
      <c r="P28" s="2">
        <f t="shared" si="15"/>
        <v>0</v>
      </c>
      <c r="Q28" s="2">
        <f t="shared" si="16"/>
        <v>1106.28</v>
      </c>
      <c r="R28" s="2">
        <f t="shared" si="17"/>
        <v>0</v>
      </c>
      <c r="S28" s="2">
        <f t="shared" si="18"/>
        <v>550.44000000000005</v>
      </c>
      <c r="T28" s="2">
        <f t="shared" si="19"/>
        <v>0</v>
      </c>
      <c r="U28" s="2">
        <f t="shared" si="20"/>
        <v>64.53</v>
      </c>
      <c r="V28" s="2">
        <f t="shared" si="21"/>
        <v>0</v>
      </c>
      <c r="W28" s="2">
        <f t="shared" si="22"/>
        <v>0</v>
      </c>
      <c r="X28" s="2">
        <f t="shared" si="23"/>
        <v>544.94000000000005</v>
      </c>
      <c r="Y28" s="2">
        <f t="shared" si="23"/>
        <v>330.26</v>
      </c>
      <c r="Z28" s="2"/>
      <c r="AA28" s="2">
        <v>28045047</v>
      </c>
      <c r="AB28" s="2">
        <f t="shared" si="24"/>
        <v>552.24</v>
      </c>
      <c r="AC28" s="2">
        <f t="shared" si="25"/>
        <v>0</v>
      </c>
      <c r="AD28" s="2">
        <f t="shared" si="26"/>
        <v>368.76</v>
      </c>
      <c r="AE28" s="2">
        <f t="shared" si="27"/>
        <v>0</v>
      </c>
      <c r="AF28" s="2">
        <f t="shared" si="27"/>
        <v>183.48</v>
      </c>
      <c r="AG28" s="2">
        <f t="shared" si="28"/>
        <v>0</v>
      </c>
      <c r="AH28" s="2">
        <f t="shared" si="29"/>
        <v>21.51</v>
      </c>
      <c r="AI28" s="2">
        <f t="shared" si="29"/>
        <v>0</v>
      </c>
      <c r="AJ28" s="2">
        <f t="shared" si="30"/>
        <v>0</v>
      </c>
      <c r="AK28" s="2">
        <v>552.24</v>
      </c>
      <c r="AL28" s="2">
        <v>0</v>
      </c>
      <c r="AM28" s="2">
        <v>368.76</v>
      </c>
      <c r="AN28" s="2">
        <v>0</v>
      </c>
      <c r="AO28" s="2">
        <v>183.48</v>
      </c>
      <c r="AP28" s="2">
        <v>0</v>
      </c>
      <c r="AQ28" s="2">
        <v>21.51</v>
      </c>
      <c r="AR28" s="2">
        <v>0</v>
      </c>
      <c r="AS28" s="2">
        <v>0</v>
      </c>
      <c r="AT28" s="2">
        <v>99</v>
      </c>
      <c r="AU28" s="2">
        <v>60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29</v>
      </c>
      <c r="BK28" s="2"/>
      <c r="BL28" s="2"/>
      <c r="BM28" s="2">
        <v>46001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110</v>
      </c>
      <c r="CA28" s="2">
        <v>70</v>
      </c>
      <c r="CB28" s="2"/>
      <c r="CC28" s="2"/>
      <c r="CD28" s="2"/>
      <c r="CE28" s="2">
        <v>0</v>
      </c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si="31"/>
        <v>1656.72</v>
      </c>
      <c r="CQ28" s="2">
        <f t="shared" si="32"/>
        <v>0</v>
      </c>
      <c r="CR28" s="2">
        <f t="shared" si="33"/>
        <v>368.76</v>
      </c>
      <c r="CS28" s="2">
        <f t="shared" si="34"/>
        <v>0</v>
      </c>
      <c r="CT28" s="2">
        <f t="shared" si="35"/>
        <v>183.48</v>
      </c>
      <c r="CU28" s="2">
        <f t="shared" si="36"/>
        <v>0</v>
      </c>
      <c r="CV28" s="2">
        <f t="shared" si="36"/>
        <v>21.51</v>
      </c>
      <c r="CW28" s="2">
        <f t="shared" si="36"/>
        <v>0</v>
      </c>
      <c r="CX28" s="2">
        <f t="shared" si="36"/>
        <v>0</v>
      </c>
      <c r="CY28" s="2">
        <f t="shared" si="37"/>
        <v>544.93560000000002</v>
      </c>
      <c r="CZ28" s="2">
        <f t="shared" si="38"/>
        <v>330.26400000000001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1007</v>
      </c>
      <c r="DV28" s="2" t="s">
        <v>28</v>
      </c>
      <c r="DW28" s="2" t="s">
        <v>28</v>
      </c>
      <c r="DX28" s="2">
        <v>1</v>
      </c>
      <c r="DY28" s="2"/>
      <c r="DZ28" s="2"/>
      <c r="EA28" s="2"/>
      <c r="EB28" s="2"/>
      <c r="EC28" s="2"/>
      <c r="ED28" s="2"/>
      <c r="EE28" s="2">
        <v>27029091</v>
      </c>
      <c r="EF28" s="2">
        <v>2</v>
      </c>
      <c r="EG28" s="2" t="s">
        <v>30</v>
      </c>
      <c r="EH28" s="2">
        <v>0</v>
      </c>
      <c r="EI28" s="2" t="s">
        <v>6</v>
      </c>
      <c r="EJ28" s="2">
        <v>1</v>
      </c>
      <c r="EK28" s="2">
        <v>46001</v>
      </c>
      <c r="EL28" s="2" t="s">
        <v>31</v>
      </c>
      <c r="EM28" s="2" t="s">
        <v>32</v>
      </c>
      <c r="EN28" s="2"/>
      <c r="EO28" s="2" t="s">
        <v>6</v>
      </c>
      <c r="EP28" s="2"/>
      <c r="EQ28" s="2">
        <v>0</v>
      </c>
      <c r="ER28" s="2">
        <v>552.24</v>
      </c>
      <c r="ES28" s="2">
        <v>0</v>
      </c>
      <c r="ET28" s="2">
        <v>368.76</v>
      </c>
      <c r="EU28" s="2">
        <v>0</v>
      </c>
      <c r="EV28" s="2">
        <v>183.48</v>
      </c>
      <c r="EW28" s="2">
        <v>21.51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39"/>
        <v>0</v>
      </c>
      <c r="FS28" s="2">
        <v>0</v>
      </c>
      <c r="FT28" s="2" t="s">
        <v>33</v>
      </c>
      <c r="FU28" s="2" t="s">
        <v>34</v>
      </c>
      <c r="FV28" s="2"/>
      <c r="FW28" s="2"/>
      <c r="FX28" s="2">
        <v>99</v>
      </c>
      <c r="FY28" s="2">
        <v>59.5</v>
      </c>
      <c r="FZ28" s="2"/>
      <c r="GA28" s="2" t="s">
        <v>6</v>
      </c>
      <c r="GB28" s="2"/>
      <c r="GC28" s="2"/>
      <c r="GD28" s="2">
        <v>0</v>
      </c>
      <c r="GE28" s="2"/>
      <c r="GF28" s="2">
        <v>1632374558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0"/>
        <v>0</v>
      </c>
      <c r="GM28" s="2">
        <f t="shared" si="41"/>
        <v>2531.92</v>
      </c>
      <c r="GN28" s="2">
        <f t="shared" si="42"/>
        <v>2531.92</v>
      </c>
      <c r="GO28" s="2">
        <f t="shared" si="43"/>
        <v>0</v>
      </c>
      <c r="GP28" s="2">
        <f t="shared" si="44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45"/>
        <v>0</v>
      </c>
      <c r="GW28" s="2">
        <v>1</v>
      </c>
      <c r="GX28" s="2">
        <f t="shared" si="46"/>
        <v>0</v>
      </c>
      <c r="GY28" s="2"/>
      <c r="GZ28" s="2"/>
      <c r="HA28" s="2">
        <v>0</v>
      </c>
      <c r="HB28" s="2">
        <v>0</v>
      </c>
      <c r="HC28" s="2">
        <f t="shared" si="47"/>
        <v>0</v>
      </c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ROW(SmtRes!A14)</f>
        <v>14</v>
      </c>
      <c r="D29">
        <f>ROW(EtalonRes!A14)</f>
        <v>14</v>
      </c>
      <c r="E29" t="s">
        <v>25</v>
      </c>
      <c r="F29" t="s">
        <v>26</v>
      </c>
      <c r="G29" t="s">
        <v>27</v>
      </c>
      <c r="H29" t="s">
        <v>28</v>
      </c>
      <c r="I29">
        <v>3</v>
      </c>
      <c r="J29">
        <v>0</v>
      </c>
      <c r="O29">
        <f t="shared" si="14"/>
        <v>11116.59</v>
      </c>
      <c r="P29">
        <f t="shared" si="15"/>
        <v>0</v>
      </c>
      <c r="Q29">
        <f t="shared" si="16"/>
        <v>7423.14</v>
      </c>
      <c r="R29">
        <f t="shared" si="17"/>
        <v>0</v>
      </c>
      <c r="S29">
        <f t="shared" si="18"/>
        <v>3693.45</v>
      </c>
      <c r="T29">
        <f t="shared" si="19"/>
        <v>0</v>
      </c>
      <c r="U29">
        <f t="shared" si="20"/>
        <v>64.53</v>
      </c>
      <c r="V29">
        <f t="shared" si="21"/>
        <v>0</v>
      </c>
      <c r="W29">
        <f t="shared" si="22"/>
        <v>0</v>
      </c>
      <c r="X29">
        <f t="shared" si="23"/>
        <v>3656.52</v>
      </c>
      <c r="Y29">
        <f t="shared" si="23"/>
        <v>2216.0700000000002</v>
      </c>
      <c r="AA29">
        <v>28045061</v>
      </c>
      <c r="AB29">
        <f t="shared" si="24"/>
        <v>552.24</v>
      </c>
      <c r="AC29">
        <f t="shared" si="25"/>
        <v>0</v>
      </c>
      <c r="AD29">
        <f t="shared" si="26"/>
        <v>368.76</v>
      </c>
      <c r="AE29">
        <f t="shared" si="27"/>
        <v>0</v>
      </c>
      <c r="AF29">
        <f t="shared" si="27"/>
        <v>183.48</v>
      </c>
      <c r="AG29">
        <f t="shared" si="28"/>
        <v>0</v>
      </c>
      <c r="AH29">
        <f t="shared" si="29"/>
        <v>21.51</v>
      </c>
      <c r="AI29">
        <f t="shared" si="29"/>
        <v>0</v>
      </c>
      <c r="AJ29">
        <f t="shared" si="30"/>
        <v>0</v>
      </c>
      <c r="AK29">
        <v>552.24</v>
      </c>
      <c r="AL29">
        <v>0</v>
      </c>
      <c r="AM29">
        <v>368.76</v>
      </c>
      <c r="AN29">
        <v>0</v>
      </c>
      <c r="AO29">
        <v>183.48</v>
      </c>
      <c r="AP29">
        <v>0</v>
      </c>
      <c r="AQ29">
        <v>21.51</v>
      </c>
      <c r="AR29">
        <v>0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6.71</v>
      </c>
      <c r="BA29">
        <v>6.71</v>
      </c>
      <c r="BB29">
        <v>6.71</v>
      </c>
      <c r="BC29">
        <v>6.71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29</v>
      </c>
      <c r="BM29">
        <v>46001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6.71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110</v>
      </c>
      <c r="CA29">
        <v>70</v>
      </c>
      <c r="CE29">
        <v>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1"/>
        <v>11116.59</v>
      </c>
      <c r="CQ29">
        <f t="shared" si="32"/>
        <v>0</v>
      </c>
      <c r="CR29">
        <f t="shared" si="33"/>
        <v>2474.3795999999998</v>
      </c>
      <c r="CS29">
        <f t="shared" si="34"/>
        <v>0</v>
      </c>
      <c r="CT29">
        <f t="shared" si="35"/>
        <v>1231.1507999999999</v>
      </c>
      <c r="CU29">
        <f t="shared" si="36"/>
        <v>0</v>
      </c>
      <c r="CV29">
        <f t="shared" si="36"/>
        <v>21.51</v>
      </c>
      <c r="CW29">
        <f t="shared" si="36"/>
        <v>0</v>
      </c>
      <c r="CX29">
        <f t="shared" si="36"/>
        <v>0</v>
      </c>
      <c r="CY29">
        <f t="shared" si="37"/>
        <v>3656.5155</v>
      </c>
      <c r="CZ29">
        <f t="shared" si="38"/>
        <v>2216.0700000000002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1007</v>
      </c>
      <c r="DV29" t="s">
        <v>28</v>
      </c>
      <c r="DW29" t="s">
        <v>28</v>
      </c>
      <c r="DX29">
        <v>1</v>
      </c>
      <c r="EE29">
        <v>27029091</v>
      </c>
      <c r="EF29">
        <v>2</v>
      </c>
      <c r="EG29" t="s">
        <v>30</v>
      </c>
      <c r="EH29">
        <v>0</v>
      </c>
      <c r="EI29" t="s">
        <v>6</v>
      </c>
      <c r="EJ29">
        <v>1</v>
      </c>
      <c r="EK29">
        <v>46001</v>
      </c>
      <c r="EL29" t="s">
        <v>31</v>
      </c>
      <c r="EM29" t="s">
        <v>32</v>
      </c>
      <c r="EO29" t="s">
        <v>6</v>
      </c>
      <c r="EQ29">
        <v>0</v>
      </c>
      <c r="ER29">
        <v>552.24</v>
      </c>
      <c r="ES29">
        <v>0</v>
      </c>
      <c r="ET29">
        <v>368.76</v>
      </c>
      <c r="EU29">
        <v>0</v>
      </c>
      <c r="EV29">
        <v>183.48</v>
      </c>
      <c r="EW29">
        <v>21.51</v>
      </c>
      <c r="EX29">
        <v>0</v>
      </c>
      <c r="EY29">
        <v>0</v>
      </c>
      <c r="FQ29">
        <v>0</v>
      </c>
      <c r="FR29">
        <f t="shared" si="39"/>
        <v>0</v>
      </c>
      <c r="FS29">
        <v>0</v>
      </c>
      <c r="FT29" t="s">
        <v>33</v>
      </c>
      <c r="FU29" t="s">
        <v>34</v>
      </c>
      <c r="FX29">
        <v>99</v>
      </c>
      <c r="FY29">
        <v>59.5</v>
      </c>
      <c r="GA29" t="s">
        <v>6</v>
      </c>
      <c r="GD29">
        <v>0</v>
      </c>
      <c r="GF29">
        <v>1632374558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0"/>
        <v>0</v>
      </c>
      <c r="GM29">
        <f t="shared" si="41"/>
        <v>16989.18</v>
      </c>
      <c r="GN29">
        <f t="shared" si="42"/>
        <v>16989.18</v>
      </c>
      <c r="GO29">
        <f t="shared" si="43"/>
        <v>0</v>
      </c>
      <c r="GP29">
        <f t="shared" si="44"/>
        <v>0</v>
      </c>
      <c r="GR29">
        <v>0</v>
      </c>
      <c r="GS29">
        <v>3</v>
      </c>
      <c r="GT29">
        <v>0</v>
      </c>
      <c r="GU29" t="s">
        <v>6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HC29">
        <f t="shared" si="47"/>
        <v>0</v>
      </c>
      <c r="IK29">
        <v>0</v>
      </c>
    </row>
    <row r="30" spans="1:255" x14ac:dyDescent="0.2">
      <c r="A30" s="2">
        <v>17</v>
      </c>
      <c r="B30" s="2">
        <v>1</v>
      </c>
      <c r="C30" s="2"/>
      <c r="D30" s="2"/>
      <c r="E30" s="2" t="s">
        <v>35</v>
      </c>
      <c r="F30" s="2" t="s">
        <v>36</v>
      </c>
      <c r="G30" s="2" t="s">
        <v>37</v>
      </c>
      <c r="H30" s="2" t="s">
        <v>38</v>
      </c>
      <c r="I30" s="2">
        <f>ROUND(1.5,9)</f>
        <v>1.5</v>
      </c>
      <c r="J30" s="2">
        <v>0</v>
      </c>
      <c r="K30" s="2"/>
      <c r="L30" s="2"/>
      <c r="M30" s="2"/>
      <c r="N30" s="2"/>
      <c r="O30" s="2">
        <f>0</f>
        <v>0</v>
      </c>
      <c r="P30" s="2">
        <f>0</f>
        <v>0</v>
      </c>
      <c r="Q30" s="2">
        <f>0</f>
        <v>0</v>
      </c>
      <c r="R30" s="2">
        <f>0</f>
        <v>0</v>
      </c>
      <c r="S30" s="2">
        <f>0</f>
        <v>0</v>
      </c>
      <c r="T30" s="2">
        <f>0</f>
        <v>0</v>
      </c>
      <c r="U30" s="2">
        <f>0</f>
        <v>0</v>
      </c>
      <c r="V30" s="2">
        <f>0</f>
        <v>0</v>
      </c>
      <c r="W30" s="2">
        <f>0</f>
        <v>0</v>
      </c>
      <c r="X30" s="2">
        <f>0</f>
        <v>0</v>
      </c>
      <c r="Y30" s="2">
        <f>0</f>
        <v>0</v>
      </c>
      <c r="Z30" s="2"/>
      <c r="AA30" s="2">
        <v>28045047</v>
      </c>
      <c r="AB30" s="2">
        <f>ROUND((AK30),2)</f>
        <v>42.98</v>
      </c>
      <c r="AC30" s="2">
        <f>0</f>
        <v>0</v>
      </c>
      <c r="AD30" s="2">
        <f>0</f>
        <v>0</v>
      </c>
      <c r="AE30" s="2">
        <f>0</f>
        <v>0</v>
      </c>
      <c r="AF30" s="2">
        <f>0</f>
        <v>0</v>
      </c>
      <c r="AG30" s="2">
        <f>0</f>
        <v>0</v>
      </c>
      <c r="AH30" s="2">
        <f>0</f>
        <v>0</v>
      </c>
      <c r="AI30" s="2">
        <f>0</f>
        <v>0</v>
      </c>
      <c r="AJ30" s="2">
        <f>0</f>
        <v>0</v>
      </c>
      <c r="AK30" s="2">
        <v>42.98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39</v>
      </c>
      <c r="BK30" s="2"/>
      <c r="BL30" s="2"/>
      <c r="BM30" s="2">
        <v>700004</v>
      </c>
      <c r="BN30" s="2">
        <v>0</v>
      </c>
      <c r="BO30" s="2" t="s">
        <v>6</v>
      </c>
      <c r="BP30" s="2">
        <v>0</v>
      </c>
      <c r="BQ30" s="2">
        <v>19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0</v>
      </c>
      <c r="CA30" s="2">
        <v>0</v>
      </c>
      <c r="CB30" s="2"/>
      <c r="CC30" s="2"/>
      <c r="CD30" s="2"/>
      <c r="CE30" s="2">
        <v>0</v>
      </c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>AB30*AZ30</f>
        <v>42.98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1013</v>
      </c>
      <c r="DV30" s="2" t="s">
        <v>38</v>
      </c>
      <c r="DW30" s="2" t="s">
        <v>38</v>
      </c>
      <c r="DX30" s="2">
        <v>1</v>
      </c>
      <c r="DY30" s="2"/>
      <c r="DZ30" s="2"/>
      <c r="EA30" s="2"/>
      <c r="EB30" s="2"/>
      <c r="EC30" s="2"/>
      <c r="ED30" s="2"/>
      <c r="EE30" s="2">
        <v>27029211</v>
      </c>
      <c r="EF30" s="2">
        <v>19</v>
      </c>
      <c r="EG30" s="2" t="s">
        <v>40</v>
      </c>
      <c r="EH30" s="2">
        <v>0</v>
      </c>
      <c r="EI30" s="2" t="s">
        <v>6</v>
      </c>
      <c r="EJ30" s="2">
        <v>1</v>
      </c>
      <c r="EK30" s="2">
        <v>700004</v>
      </c>
      <c r="EL30" s="2" t="s">
        <v>41</v>
      </c>
      <c r="EM30" s="2" t="s">
        <v>42</v>
      </c>
      <c r="EN30" s="2"/>
      <c r="EO30" s="2" t="s">
        <v>6</v>
      </c>
      <c r="EP30" s="2"/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39"/>
        <v>0</v>
      </c>
      <c r="FS30" s="2">
        <v>0</v>
      </c>
      <c r="FT30" s="2"/>
      <c r="FU30" s="2"/>
      <c r="FV30" s="2"/>
      <c r="FW30" s="2"/>
      <c r="FX30" s="2">
        <v>0</v>
      </c>
      <c r="FY30" s="2">
        <v>0</v>
      </c>
      <c r="FZ30" s="2"/>
      <c r="GA30" s="2" t="s">
        <v>6</v>
      </c>
      <c r="GB30" s="2"/>
      <c r="GC30" s="2"/>
      <c r="GD30" s="2">
        <v>0</v>
      </c>
      <c r="GE30" s="2"/>
      <c r="GF30" s="2">
        <v>68385352</v>
      </c>
      <c r="GG30" s="2">
        <v>2</v>
      </c>
      <c r="GH30" s="2">
        <v>1</v>
      </c>
      <c r="GI30" s="2">
        <v>-2</v>
      </c>
      <c r="GJ30" s="2">
        <v>2</v>
      </c>
      <c r="GK30" s="2">
        <f>ROUND(R30*(R12)/100,2)</f>
        <v>0</v>
      </c>
      <c r="GL30" s="2">
        <f t="shared" si="40"/>
        <v>0</v>
      </c>
      <c r="GM30" s="2">
        <f>ROUND(CP30*I30,2)</f>
        <v>64.47</v>
      </c>
      <c r="GN30" s="2">
        <f>IF(OR(BI30=0,BI30=1),ROUND(CP30*I30,2),0)</f>
        <v>64.47</v>
      </c>
      <c r="GO30" s="2">
        <f>IF(BI30=2,ROUND(CP30*I30,2),0)</f>
        <v>0</v>
      </c>
      <c r="GP30" s="2">
        <f>IF(BI30=4,ROUND(CP30*I30,2)+GX30,0)</f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>0</f>
        <v>0</v>
      </c>
      <c r="GW30" s="2">
        <v>1</v>
      </c>
      <c r="GX30" s="2">
        <f>0</f>
        <v>0</v>
      </c>
      <c r="GY30" s="2"/>
      <c r="GZ30" s="2"/>
      <c r="HA30" s="2">
        <v>0</v>
      </c>
      <c r="HB30" s="2">
        <v>0</v>
      </c>
      <c r="HC30" s="2">
        <v>0</v>
      </c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E31" t="s">
        <v>35</v>
      </c>
      <c r="F31" t="s">
        <v>36</v>
      </c>
      <c r="G31" t="s">
        <v>37</v>
      </c>
      <c r="H31" t="s">
        <v>38</v>
      </c>
      <c r="I31">
        <f>ROUND(1.5,9)</f>
        <v>1.5</v>
      </c>
      <c r="J31">
        <v>0</v>
      </c>
      <c r="O31">
        <f>0</f>
        <v>0</v>
      </c>
      <c r="P31">
        <f>0</f>
        <v>0</v>
      </c>
      <c r="Q31">
        <f>0</f>
        <v>0</v>
      </c>
      <c r="R31">
        <f>0</f>
        <v>0</v>
      </c>
      <c r="S31">
        <f>0</f>
        <v>0</v>
      </c>
      <c r="T31">
        <f>0</f>
        <v>0</v>
      </c>
      <c r="U31">
        <f>0</f>
        <v>0</v>
      </c>
      <c r="V31">
        <f>0</f>
        <v>0</v>
      </c>
      <c r="W31">
        <f>0</f>
        <v>0</v>
      </c>
      <c r="X31">
        <f>0</f>
        <v>0</v>
      </c>
      <c r="Y31">
        <f>0</f>
        <v>0</v>
      </c>
      <c r="AA31">
        <v>28045061</v>
      </c>
      <c r="AB31">
        <f>ROUND((AK31),2)</f>
        <v>42.98</v>
      </c>
      <c r="AC31">
        <f>0</f>
        <v>0</v>
      </c>
      <c r="AD31">
        <f>0</f>
        <v>0</v>
      </c>
      <c r="AE31">
        <f>0</f>
        <v>0</v>
      </c>
      <c r="AF31">
        <f>0</f>
        <v>0</v>
      </c>
      <c r="AG31">
        <f>0</f>
        <v>0</v>
      </c>
      <c r="AH31">
        <f>0</f>
        <v>0</v>
      </c>
      <c r="AI31">
        <f>0</f>
        <v>0</v>
      </c>
      <c r="AJ31">
        <f>0</f>
        <v>0</v>
      </c>
      <c r="AK31">
        <v>42.98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1</v>
      </c>
      <c r="AW31">
        <v>1</v>
      </c>
      <c r="AZ31">
        <v>6.71</v>
      </c>
      <c r="BA31">
        <v>1</v>
      </c>
      <c r="BB31">
        <v>1</v>
      </c>
      <c r="BC31">
        <v>1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39</v>
      </c>
      <c r="BM31">
        <v>700004</v>
      </c>
      <c r="BN31">
        <v>0</v>
      </c>
      <c r="BO31" t="s">
        <v>6</v>
      </c>
      <c r="BP31">
        <v>0</v>
      </c>
      <c r="BQ31">
        <v>19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0</v>
      </c>
      <c r="CA31">
        <v>0</v>
      </c>
      <c r="CE31">
        <v>0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>AB31*AZ31</f>
        <v>288.39579999999995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38</v>
      </c>
      <c r="DW31" t="s">
        <v>38</v>
      </c>
      <c r="DX31">
        <v>1</v>
      </c>
      <c r="EE31">
        <v>27029211</v>
      </c>
      <c r="EF31">
        <v>19</v>
      </c>
      <c r="EG31" t="s">
        <v>40</v>
      </c>
      <c r="EH31">
        <v>0</v>
      </c>
      <c r="EI31" t="s">
        <v>6</v>
      </c>
      <c r="EJ31">
        <v>1</v>
      </c>
      <c r="EK31">
        <v>700004</v>
      </c>
      <c r="EL31" t="s">
        <v>41</v>
      </c>
      <c r="EM31" t="s">
        <v>42</v>
      </c>
      <c r="EO31" t="s">
        <v>6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FQ31">
        <v>0</v>
      </c>
      <c r="FR31">
        <f t="shared" si="39"/>
        <v>0</v>
      </c>
      <c r="FS31">
        <v>0</v>
      </c>
      <c r="FX31">
        <v>0</v>
      </c>
      <c r="FY31">
        <v>0</v>
      </c>
      <c r="GA31" t="s">
        <v>6</v>
      </c>
      <c r="GD31">
        <v>0</v>
      </c>
      <c r="GF31">
        <v>68385352</v>
      </c>
      <c r="GG31">
        <v>1</v>
      </c>
      <c r="GH31">
        <v>1</v>
      </c>
      <c r="GI31">
        <v>4</v>
      </c>
      <c r="GJ31">
        <v>2</v>
      </c>
      <c r="GK31">
        <f>ROUND(R31*(S12)/100,2)</f>
        <v>0</v>
      </c>
      <c r="GL31">
        <f t="shared" si="40"/>
        <v>0</v>
      </c>
      <c r="GM31">
        <f>ROUND(CP31*I31,2)</f>
        <v>432.59</v>
      </c>
      <c r="GN31">
        <f>IF(OR(BI31=0,BI31=1),ROUND(CP31*I31,2),0)</f>
        <v>432.59</v>
      </c>
      <c r="GO31">
        <f>IF(BI31=2,ROUND(CP31*I31,2),0)</f>
        <v>0</v>
      </c>
      <c r="GP31">
        <f>IF(BI31=4,ROUND(CP31*I31,2)+GX31,0)</f>
        <v>0</v>
      </c>
      <c r="GR31">
        <v>0</v>
      </c>
      <c r="GS31">
        <v>3</v>
      </c>
      <c r="GT31">
        <v>0</v>
      </c>
      <c r="GU31" t="s">
        <v>6</v>
      </c>
      <c r="GV31">
        <f>0</f>
        <v>0</v>
      </c>
      <c r="GW31">
        <v>1</v>
      </c>
      <c r="GX31">
        <f>0</f>
        <v>0</v>
      </c>
      <c r="HA31">
        <v>0</v>
      </c>
      <c r="HB31">
        <v>0</v>
      </c>
      <c r="HC31">
        <v>0</v>
      </c>
      <c r="IK31">
        <v>0</v>
      </c>
    </row>
    <row r="32" spans="1:255" x14ac:dyDescent="0.2">
      <c r="A32" s="2">
        <v>17</v>
      </c>
      <c r="B32" s="2">
        <v>1</v>
      </c>
      <c r="C32" s="2"/>
      <c r="D32" s="2"/>
      <c r="E32" s="2" t="s">
        <v>43</v>
      </c>
      <c r="F32" s="2" t="s">
        <v>44</v>
      </c>
      <c r="G32" s="2" t="s">
        <v>45</v>
      </c>
      <c r="H32" s="2" t="s">
        <v>38</v>
      </c>
      <c r="I32" s="2">
        <f>ROUND(1.49998,9)</f>
        <v>1.4999800000000001</v>
      </c>
      <c r="J32" s="2">
        <v>0</v>
      </c>
      <c r="K32" s="2"/>
      <c r="L32" s="2"/>
      <c r="M32" s="2"/>
      <c r="N32" s="2"/>
      <c r="O32" s="2">
        <f>0</f>
        <v>0</v>
      </c>
      <c r="P32" s="2">
        <f>0</f>
        <v>0</v>
      </c>
      <c r="Q32" s="2">
        <f>0</f>
        <v>0</v>
      </c>
      <c r="R32" s="2">
        <f>0</f>
        <v>0</v>
      </c>
      <c r="S32" s="2">
        <f>0</f>
        <v>0</v>
      </c>
      <c r="T32" s="2">
        <f>0</f>
        <v>0</v>
      </c>
      <c r="U32" s="2">
        <f>0</f>
        <v>0</v>
      </c>
      <c r="V32" s="2">
        <f>0</f>
        <v>0</v>
      </c>
      <c r="W32" s="2">
        <f>0</f>
        <v>0</v>
      </c>
      <c r="X32" s="2">
        <f>0</f>
        <v>0</v>
      </c>
      <c r="Y32" s="2">
        <f>0</f>
        <v>0</v>
      </c>
      <c r="Z32" s="2"/>
      <c r="AA32" s="2">
        <v>28045047</v>
      </c>
      <c r="AB32" s="2">
        <f>ROUND((AK32),2)</f>
        <v>17.32</v>
      </c>
      <c r="AC32" s="2">
        <f>0</f>
        <v>0</v>
      </c>
      <c r="AD32" s="2">
        <f>0</f>
        <v>0</v>
      </c>
      <c r="AE32" s="2">
        <f>0</f>
        <v>0</v>
      </c>
      <c r="AF32" s="2">
        <f>0</f>
        <v>0</v>
      </c>
      <c r="AG32" s="2">
        <f>0</f>
        <v>0</v>
      </c>
      <c r="AH32" s="2">
        <f>0</f>
        <v>0</v>
      </c>
      <c r="AI32" s="2">
        <f>0</f>
        <v>0</v>
      </c>
      <c r="AJ32" s="2">
        <f>0</f>
        <v>0</v>
      </c>
      <c r="AK32" s="2">
        <v>17.32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46</v>
      </c>
      <c r="BK32" s="2"/>
      <c r="BL32" s="2"/>
      <c r="BM32" s="2">
        <v>700005</v>
      </c>
      <c r="BN32" s="2">
        <v>0</v>
      </c>
      <c r="BO32" s="2" t="s">
        <v>6</v>
      </c>
      <c r="BP32" s="2">
        <v>0</v>
      </c>
      <c r="BQ32" s="2">
        <v>10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0</v>
      </c>
      <c r="CA32" s="2">
        <v>0</v>
      </c>
      <c r="CB32" s="2"/>
      <c r="CC32" s="2"/>
      <c r="CD32" s="2"/>
      <c r="CE32" s="2">
        <v>0</v>
      </c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>AB32*AZ32</f>
        <v>17.32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1013</v>
      </c>
      <c r="DV32" s="2" t="s">
        <v>38</v>
      </c>
      <c r="DW32" s="2" t="s">
        <v>38</v>
      </c>
      <c r="DX32" s="2">
        <v>1</v>
      </c>
      <c r="DY32" s="2"/>
      <c r="DZ32" s="2"/>
      <c r="EA32" s="2"/>
      <c r="EB32" s="2"/>
      <c r="EC32" s="2"/>
      <c r="ED32" s="2"/>
      <c r="EE32" s="2">
        <v>27029215</v>
      </c>
      <c r="EF32" s="2">
        <v>10</v>
      </c>
      <c r="EG32" s="2" t="s">
        <v>47</v>
      </c>
      <c r="EH32" s="2">
        <v>0</v>
      </c>
      <c r="EI32" s="2" t="s">
        <v>6</v>
      </c>
      <c r="EJ32" s="2">
        <v>1</v>
      </c>
      <c r="EK32" s="2">
        <v>700005</v>
      </c>
      <c r="EL32" s="2" t="s">
        <v>48</v>
      </c>
      <c r="EM32" s="2" t="s">
        <v>49</v>
      </c>
      <c r="EN32" s="2"/>
      <c r="EO32" s="2" t="s">
        <v>6</v>
      </c>
      <c r="EP32" s="2"/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39"/>
        <v>0</v>
      </c>
      <c r="FS32" s="2">
        <v>0</v>
      </c>
      <c r="FT32" s="2"/>
      <c r="FU32" s="2"/>
      <c r="FV32" s="2"/>
      <c r="FW32" s="2"/>
      <c r="FX32" s="2">
        <v>0</v>
      </c>
      <c r="FY32" s="2">
        <v>0</v>
      </c>
      <c r="FZ32" s="2"/>
      <c r="GA32" s="2" t="s">
        <v>6</v>
      </c>
      <c r="GB32" s="2"/>
      <c r="GC32" s="2"/>
      <c r="GD32" s="2">
        <v>0</v>
      </c>
      <c r="GE32" s="2"/>
      <c r="GF32" s="2">
        <v>1719553039</v>
      </c>
      <c r="GG32" s="2">
        <v>2</v>
      </c>
      <c r="GH32" s="2">
        <v>1</v>
      </c>
      <c r="GI32" s="2">
        <v>-2</v>
      </c>
      <c r="GJ32" s="2">
        <v>2</v>
      </c>
      <c r="GK32" s="2">
        <f>ROUND(R32*(R12)/100,2)</f>
        <v>0</v>
      </c>
      <c r="GL32" s="2">
        <f t="shared" si="40"/>
        <v>0</v>
      </c>
      <c r="GM32" s="2">
        <f>ROUND(CP32*I32,2)</f>
        <v>25.98</v>
      </c>
      <c r="GN32" s="2">
        <f>IF(OR(BI32=0,BI32=1),ROUND(CP32*I32,2),0)</f>
        <v>25.98</v>
      </c>
      <c r="GO32" s="2">
        <f>IF(BI32=2,ROUND(CP32*I32,2),0)</f>
        <v>0</v>
      </c>
      <c r="GP32" s="2">
        <f>IF(BI32=4,ROUND(CP32*I32,2)+GX32,0)</f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>0</f>
        <v>0</v>
      </c>
      <c r="GW32" s="2">
        <v>1</v>
      </c>
      <c r="GX32" s="2">
        <f>0</f>
        <v>0</v>
      </c>
      <c r="GY32" s="2"/>
      <c r="GZ32" s="2"/>
      <c r="HA32" s="2">
        <v>0</v>
      </c>
      <c r="HB32" s="2">
        <v>0</v>
      </c>
      <c r="HC32" s="2">
        <v>0</v>
      </c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E33" t="s">
        <v>43</v>
      </c>
      <c r="F33" t="s">
        <v>44</v>
      </c>
      <c r="G33" t="s">
        <v>45</v>
      </c>
      <c r="H33" t="s">
        <v>38</v>
      </c>
      <c r="I33">
        <f>ROUND(1.49998,9)</f>
        <v>1.4999800000000001</v>
      </c>
      <c r="J33">
        <v>0</v>
      </c>
      <c r="O33">
        <f>0</f>
        <v>0</v>
      </c>
      <c r="P33">
        <f>0</f>
        <v>0</v>
      </c>
      <c r="Q33">
        <f>0</f>
        <v>0</v>
      </c>
      <c r="R33">
        <f>0</f>
        <v>0</v>
      </c>
      <c r="S33">
        <f>0</f>
        <v>0</v>
      </c>
      <c r="T33">
        <f>0</f>
        <v>0</v>
      </c>
      <c r="U33">
        <f>0</f>
        <v>0</v>
      </c>
      <c r="V33">
        <f>0</f>
        <v>0</v>
      </c>
      <c r="W33">
        <f>0</f>
        <v>0</v>
      </c>
      <c r="X33">
        <f>0</f>
        <v>0</v>
      </c>
      <c r="Y33">
        <f>0</f>
        <v>0</v>
      </c>
      <c r="AA33">
        <v>28045061</v>
      </c>
      <c r="AB33">
        <f>ROUND((AK33),2)</f>
        <v>17.32</v>
      </c>
      <c r="AC33">
        <f>0</f>
        <v>0</v>
      </c>
      <c r="AD33">
        <f>0</f>
        <v>0</v>
      </c>
      <c r="AE33">
        <f>0</f>
        <v>0</v>
      </c>
      <c r="AF33">
        <f>0</f>
        <v>0</v>
      </c>
      <c r="AG33">
        <f>0</f>
        <v>0</v>
      </c>
      <c r="AH33">
        <f>0</f>
        <v>0</v>
      </c>
      <c r="AI33">
        <f>0</f>
        <v>0</v>
      </c>
      <c r="AJ33">
        <f>0</f>
        <v>0</v>
      </c>
      <c r="AK33">
        <v>17.32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</v>
      </c>
      <c r="AW33">
        <v>1</v>
      </c>
      <c r="AZ33">
        <v>6.71</v>
      </c>
      <c r="BA33">
        <v>1</v>
      </c>
      <c r="BB33">
        <v>1</v>
      </c>
      <c r="BC33">
        <v>1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46</v>
      </c>
      <c r="BM33">
        <v>700005</v>
      </c>
      <c r="BN33">
        <v>0</v>
      </c>
      <c r="BO33" t="s">
        <v>6</v>
      </c>
      <c r="BP33">
        <v>0</v>
      </c>
      <c r="BQ33">
        <v>10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0</v>
      </c>
      <c r="CA33">
        <v>0</v>
      </c>
      <c r="CE33">
        <v>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>AB33*AZ33</f>
        <v>116.21720000000001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38</v>
      </c>
      <c r="DW33" t="s">
        <v>38</v>
      </c>
      <c r="DX33">
        <v>1</v>
      </c>
      <c r="EE33">
        <v>27029215</v>
      </c>
      <c r="EF33">
        <v>10</v>
      </c>
      <c r="EG33" t="s">
        <v>47</v>
      </c>
      <c r="EH33">
        <v>0</v>
      </c>
      <c r="EI33" t="s">
        <v>6</v>
      </c>
      <c r="EJ33">
        <v>1</v>
      </c>
      <c r="EK33">
        <v>700005</v>
      </c>
      <c r="EL33" t="s">
        <v>48</v>
      </c>
      <c r="EM33" t="s">
        <v>49</v>
      </c>
      <c r="EO33" t="s">
        <v>6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  <c r="FQ33">
        <v>0</v>
      </c>
      <c r="FR33">
        <f t="shared" si="39"/>
        <v>0</v>
      </c>
      <c r="FS33">
        <v>0</v>
      </c>
      <c r="FX33">
        <v>0</v>
      </c>
      <c r="FY33">
        <v>0</v>
      </c>
      <c r="GA33" t="s">
        <v>6</v>
      </c>
      <c r="GD33">
        <v>0</v>
      </c>
      <c r="GF33">
        <v>1719553039</v>
      </c>
      <c r="GG33">
        <v>1</v>
      </c>
      <c r="GH33">
        <v>1</v>
      </c>
      <c r="GI33">
        <v>4</v>
      </c>
      <c r="GJ33">
        <v>2</v>
      </c>
      <c r="GK33">
        <f>ROUND(R33*(S12)/100,2)</f>
        <v>0</v>
      </c>
      <c r="GL33">
        <f t="shared" si="40"/>
        <v>0</v>
      </c>
      <c r="GM33">
        <f>ROUND(CP33*I33,2)</f>
        <v>174.32</v>
      </c>
      <c r="GN33">
        <f>IF(OR(BI33=0,BI33=1),ROUND(CP33*I33,2),0)</f>
        <v>174.32</v>
      </c>
      <c r="GO33">
        <f>IF(BI33=2,ROUND(CP33*I33,2),0)</f>
        <v>0</v>
      </c>
      <c r="GP33">
        <f>IF(BI33=4,ROUND(CP33*I33,2)+GX33,0)</f>
        <v>0</v>
      </c>
      <c r="GR33">
        <v>0</v>
      </c>
      <c r="GS33">
        <v>3</v>
      </c>
      <c r="GT33">
        <v>0</v>
      </c>
      <c r="GU33" t="s">
        <v>6</v>
      </c>
      <c r="GV33">
        <f>0</f>
        <v>0</v>
      </c>
      <c r="GW33">
        <v>1</v>
      </c>
      <c r="GX33">
        <f>0</f>
        <v>0</v>
      </c>
      <c r="HA33">
        <v>0</v>
      </c>
      <c r="HB33">
        <v>0</v>
      </c>
      <c r="HC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ROW(SmtRes!A29)</f>
        <v>29</v>
      </c>
      <c r="D34" s="2">
        <f>ROW(EtalonRes!A27)</f>
        <v>27</v>
      </c>
      <c r="E34" s="2" t="s">
        <v>50</v>
      </c>
      <c r="F34" s="2" t="s">
        <v>51</v>
      </c>
      <c r="G34" s="2" t="s">
        <v>52</v>
      </c>
      <c r="H34" s="2" t="s">
        <v>53</v>
      </c>
      <c r="I34" s="2">
        <v>2</v>
      </c>
      <c r="J34" s="2">
        <v>0</v>
      </c>
      <c r="K34" s="2"/>
      <c r="L34" s="2"/>
      <c r="M34" s="2"/>
      <c r="N34" s="2"/>
      <c r="O34" s="2">
        <f t="shared" ref="O34:O65" si="48">ROUND(CP34,2)</f>
        <v>1189.56</v>
      </c>
      <c r="P34" s="2">
        <f t="shared" ref="P34:P65" si="49">ROUND(CQ34*I34,2)</f>
        <v>503.44</v>
      </c>
      <c r="Q34" s="2">
        <f t="shared" ref="Q34:Q65" si="50">ROUND(CR34*I34,2)</f>
        <v>95.8</v>
      </c>
      <c r="R34" s="2">
        <f t="shared" ref="R34:R65" si="51">ROUND(CS34*I34,2)</f>
        <v>5.0199999999999996</v>
      </c>
      <c r="S34" s="2">
        <f t="shared" ref="S34:S65" si="52">ROUND(CT34*I34,2)</f>
        <v>590.32000000000005</v>
      </c>
      <c r="T34" s="2">
        <f t="shared" ref="T34:T65" si="53">ROUND(CU34*I34,2)</f>
        <v>0</v>
      </c>
      <c r="U34" s="2">
        <f t="shared" ref="U34:U65" si="54">CV34*I34</f>
        <v>62.8</v>
      </c>
      <c r="V34" s="2">
        <f t="shared" ref="V34:V65" si="55">CW34*I34</f>
        <v>0.4</v>
      </c>
      <c r="W34" s="2">
        <f t="shared" ref="W34:W65" si="56">ROUND(CX34*I34,2)</f>
        <v>0</v>
      </c>
      <c r="X34" s="2">
        <f t="shared" ref="X34:X65" si="57">ROUND(CY34,2)</f>
        <v>476.27</v>
      </c>
      <c r="Y34" s="2">
        <f t="shared" ref="Y34:Y65" si="58">ROUND(CZ34,2)</f>
        <v>357.2</v>
      </c>
      <c r="Z34" s="2"/>
      <c r="AA34" s="2">
        <v>28045047</v>
      </c>
      <c r="AB34" s="2">
        <f t="shared" ref="AB34:AB65" si="59">ROUND((AC34+AD34+AF34),2)</f>
        <v>594.78</v>
      </c>
      <c r="AC34" s="2">
        <f t="shared" ref="AC34:AC65" si="60">ROUND((ES34),2)</f>
        <v>251.72</v>
      </c>
      <c r="AD34" s="2">
        <f t="shared" ref="AD34:AD39" si="61">ROUND((((ET34)-(EU34))+AE34),2)</f>
        <v>47.9</v>
      </c>
      <c r="AE34" s="2">
        <f t="shared" ref="AE34:AF39" si="62">ROUND((EU34),2)</f>
        <v>2.5099999999999998</v>
      </c>
      <c r="AF34" s="2">
        <f t="shared" si="62"/>
        <v>295.16000000000003</v>
      </c>
      <c r="AG34" s="2">
        <f t="shared" ref="AG34:AG65" si="63">ROUND((AP34),2)</f>
        <v>0</v>
      </c>
      <c r="AH34" s="2">
        <f t="shared" ref="AH34:AI39" si="64">(EW34)</f>
        <v>31.4</v>
      </c>
      <c r="AI34" s="2">
        <f t="shared" si="64"/>
        <v>0.2</v>
      </c>
      <c r="AJ34" s="2">
        <f t="shared" ref="AJ34:AJ65" si="65">(AS34)</f>
        <v>0</v>
      </c>
      <c r="AK34" s="2">
        <v>594.78</v>
      </c>
      <c r="AL34" s="2">
        <v>251.72</v>
      </c>
      <c r="AM34" s="2">
        <v>47.9</v>
      </c>
      <c r="AN34" s="2">
        <v>2.5099999999999998</v>
      </c>
      <c r="AO34" s="2">
        <v>295.16000000000003</v>
      </c>
      <c r="AP34" s="2">
        <v>0</v>
      </c>
      <c r="AQ34" s="2">
        <v>31.4</v>
      </c>
      <c r="AR34" s="2">
        <v>0.2</v>
      </c>
      <c r="AS34" s="2">
        <v>0</v>
      </c>
      <c r="AT34" s="2">
        <v>80</v>
      </c>
      <c r="AU34" s="2">
        <v>60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2</v>
      </c>
      <c r="BJ34" s="2" t="s">
        <v>54</v>
      </c>
      <c r="BK34" s="2"/>
      <c r="BL34" s="2"/>
      <c r="BM34" s="2">
        <v>107001</v>
      </c>
      <c r="BN34" s="2">
        <v>0</v>
      </c>
      <c r="BO34" s="2" t="s">
        <v>6</v>
      </c>
      <c r="BP34" s="2">
        <v>0</v>
      </c>
      <c r="BQ34" s="2">
        <v>3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80</v>
      </c>
      <c r="CA34" s="2">
        <v>60</v>
      </c>
      <c r="CB34" s="2"/>
      <c r="CC34" s="2"/>
      <c r="CD34" s="2"/>
      <c r="CE34" s="2">
        <v>0</v>
      </c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ref="CP34:CP65" si="66">(P34+Q34+S34)</f>
        <v>1189.56</v>
      </c>
      <c r="CQ34" s="2">
        <f t="shared" ref="CQ34:CQ65" si="67">AC34*BC34</f>
        <v>251.72</v>
      </c>
      <c r="CR34" s="2">
        <f t="shared" ref="CR34:CR65" si="68">AD34*BB34</f>
        <v>47.9</v>
      </c>
      <c r="CS34" s="2">
        <f t="shared" ref="CS34:CS65" si="69">AE34*BS34</f>
        <v>2.5099999999999998</v>
      </c>
      <c r="CT34" s="2">
        <f t="shared" ref="CT34:CT65" si="70">AF34*BA34</f>
        <v>295.16000000000003</v>
      </c>
      <c r="CU34" s="2">
        <f t="shared" ref="CU34:CU65" si="71">AG34</f>
        <v>0</v>
      </c>
      <c r="CV34" s="2">
        <f t="shared" ref="CV34:CV65" si="72">AH34</f>
        <v>31.4</v>
      </c>
      <c r="CW34" s="2">
        <f t="shared" ref="CW34:CW65" si="73">AI34</f>
        <v>0.2</v>
      </c>
      <c r="CX34" s="2">
        <f t="shared" ref="CX34:CX65" si="74">AJ34</f>
        <v>0</v>
      </c>
      <c r="CY34" s="2">
        <f t="shared" ref="CY34:CY65" si="75">(((S34+R34)*AT34)/100)</f>
        <v>476.27200000000005</v>
      </c>
      <c r="CZ34" s="2">
        <f t="shared" ref="CZ34:CZ65" si="76">(((S34+R34)*AU34)/100)</f>
        <v>357.20400000000001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1013</v>
      </c>
      <c r="DV34" s="2" t="s">
        <v>53</v>
      </c>
      <c r="DW34" s="2" t="s">
        <v>53</v>
      </c>
      <c r="DX34" s="2">
        <v>1</v>
      </c>
      <c r="DY34" s="2"/>
      <c r="DZ34" s="2"/>
      <c r="EA34" s="2"/>
      <c r="EB34" s="2"/>
      <c r="EC34" s="2"/>
      <c r="ED34" s="2"/>
      <c r="EE34" s="2">
        <v>27028905</v>
      </c>
      <c r="EF34" s="2">
        <v>3</v>
      </c>
      <c r="EG34" s="2" t="s">
        <v>55</v>
      </c>
      <c r="EH34" s="2">
        <v>0</v>
      </c>
      <c r="EI34" s="2" t="s">
        <v>6</v>
      </c>
      <c r="EJ34" s="2">
        <v>2</v>
      </c>
      <c r="EK34" s="2">
        <v>107001</v>
      </c>
      <c r="EL34" s="2" t="s">
        <v>56</v>
      </c>
      <c r="EM34" s="2" t="s">
        <v>57</v>
      </c>
      <c r="EN34" s="2"/>
      <c r="EO34" s="2" t="s">
        <v>6</v>
      </c>
      <c r="EP34" s="2"/>
      <c r="EQ34" s="2">
        <v>0</v>
      </c>
      <c r="ER34" s="2">
        <v>594.78</v>
      </c>
      <c r="ES34" s="2">
        <v>251.72</v>
      </c>
      <c r="ET34" s="2">
        <v>47.9</v>
      </c>
      <c r="EU34" s="2">
        <v>2.5099999999999998</v>
      </c>
      <c r="EV34" s="2">
        <v>295.16000000000003</v>
      </c>
      <c r="EW34" s="2">
        <v>31.4</v>
      </c>
      <c r="EX34" s="2">
        <v>0.2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39"/>
        <v>0</v>
      </c>
      <c r="FS34" s="2">
        <v>0</v>
      </c>
      <c r="FT34" s="2"/>
      <c r="FU34" s="2"/>
      <c r="FV34" s="2"/>
      <c r="FW34" s="2"/>
      <c r="FX34" s="2">
        <v>80</v>
      </c>
      <c r="FY34" s="2">
        <v>60</v>
      </c>
      <c r="FZ34" s="2"/>
      <c r="GA34" s="2" t="s">
        <v>6</v>
      </c>
      <c r="GB34" s="2"/>
      <c r="GC34" s="2"/>
      <c r="GD34" s="2">
        <v>0</v>
      </c>
      <c r="GE34" s="2"/>
      <c r="GF34" s="2">
        <v>-376680968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0"/>
        <v>0</v>
      </c>
      <c r="GM34" s="2">
        <f t="shared" ref="GM34:GM65" si="77">ROUND(O34+X34+Y34+GK34,2)+GX34</f>
        <v>2023.03</v>
      </c>
      <c r="GN34" s="2">
        <f t="shared" ref="GN34:GN65" si="78">IF(OR(BI34=0,BI34=1),ROUND(O34+X34+Y34+GK34,2),0)</f>
        <v>0</v>
      </c>
      <c r="GO34" s="2">
        <f t="shared" ref="GO34:GO65" si="79">IF(BI34=2,ROUND(O34+X34+Y34+GK34,2),0)</f>
        <v>2023.03</v>
      </c>
      <c r="GP34" s="2">
        <f t="shared" ref="GP34:GP65" si="80">IF(BI34=4,ROUND(O34+X34+Y34+GK34,2)+GX34,0)</f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ref="GV34:GV65" si="81">ROUND((GT34),2)</f>
        <v>0</v>
      </c>
      <c r="GW34" s="2">
        <v>1</v>
      </c>
      <c r="GX34" s="2">
        <f t="shared" ref="GX34:GX65" si="82">ROUND(HC34*I34,2)</f>
        <v>0</v>
      </c>
      <c r="GY34" s="2"/>
      <c r="GZ34" s="2"/>
      <c r="HA34" s="2">
        <v>0</v>
      </c>
      <c r="HB34" s="2">
        <v>0</v>
      </c>
      <c r="HC34" s="2">
        <f t="shared" ref="HC34:HC65" si="83">GV34*GW34</f>
        <v>0</v>
      </c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ROW(SmtRes!A44)</f>
        <v>44</v>
      </c>
      <c r="D35">
        <f>ROW(EtalonRes!A40)</f>
        <v>40</v>
      </c>
      <c r="E35" t="s">
        <v>50</v>
      </c>
      <c r="F35" t="s">
        <v>51</v>
      </c>
      <c r="G35" t="s">
        <v>52</v>
      </c>
      <c r="H35" t="s">
        <v>53</v>
      </c>
      <c r="I35">
        <v>2</v>
      </c>
      <c r="J35">
        <v>0</v>
      </c>
      <c r="O35">
        <f t="shared" si="48"/>
        <v>7981.95</v>
      </c>
      <c r="P35">
        <f t="shared" si="49"/>
        <v>3378.08</v>
      </c>
      <c r="Q35">
        <f t="shared" si="50"/>
        <v>642.82000000000005</v>
      </c>
      <c r="R35">
        <f t="shared" si="51"/>
        <v>33.68</v>
      </c>
      <c r="S35">
        <f t="shared" si="52"/>
        <v>3961.05</v>
      </c>
      <c r="T35">
        <f t="shared" si="53"/>
        <v>0</v>
      </c>
      <c r="U35">
        <f t="shared" si="54"/>
        <v>62.8</v>
      </c>
      <c r="V35">
        <f t="shared" si="55"/>
        <v>0.4</v>
      </c>
      <c r="W35">
        <f t="shared" si="56"/>
        <v>0</v>
      </c>
      <c r="X35">
        <f t="shared" si="57"/>
        <v>3195.78</v>
      </c>
      <c r="Y35">
        <f t="shared" si="58"/>
        <v>2396.84</v>
      </c>
      <c r="AA35">
        <v>28045061</v>
      </c>
      <c r="AB35">
        <f t="shared" si="59"/>
        <v>594.78</v>
      </c>
      <c r="AC35">
        <f t="shared" si="60"/>
        <v>251.72</v>
      </c>
      <c r="AD35">
        <f t="shared" si="61"/>
        <v>47.9</v>
      </c>
      <c r="AE35">
        <f t="shared" si="62"/>
        <v>2.5099999999999998</v>
      </c>
      <c r="AF35">
        <f t="shared" si="62"/>
        <v>295.16000000000003</v>
      </c>
      <c r="AG35">
        <f t="shared" si="63"/>
        <v>0</v>
      </c>
      <c r="AH35">
        <f t="shared" si="64"/>
        <v>31.4</v>
      </c>
      <c r="AI35">
        <f t="shared" si="64"/>
        <v>0.2</v>
      </c>
      <c r="AJ35">
        <f t="shared" si="65"/>
        <v>0</v>
      </c>
      <c r="AK35">
        <v>594.78</v>
      </c>
      <c r="AL35">
        <v>251.72</v>
      </c>
      <c r="AM35">
        <v>47.9</v>
      </c>
      <c r="AN35">
        <v>2.5099999999999998</v>
      </c>
      <c r="AO35">
        <v>295.16000000000003</v>
      </c>
      <c r="AP35">
        <v>0</v>
      </c>
      <c r="AQ35">
        <v>31.4</v>
      </c>
      <c r="AR35">
        <v>0.2</v>
      </c>
      <c r="AS35">
        <v>0</v>
      </c>
      <c r="AT35">
        <v>80</v>
      </c>
      <c r="AU35">
        <v>60</v>
      </c>
      <c r="AV35">
        <v>1</v>
      </c>
      <c r="AW35">
        <v>1</v>
      </c>
      <c r="AZ35">
        <v>6.71</v>
      </c>
      <c r="BA35">
        <v>6.71</v>
      </c>
      <c r="BB35">
        <v>6.71</v>
      </c>
      <c r="BC35">
        <v>6.71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2</v>
      </c>
      <c r="BJ35" t="s">
        <v>54</v>
      </c>
      <c r="BM35">
        <v>107001</v>
      </c>
      <c r="BN35">
        <v>0</v>
      </c>
      <c r="BO35" t="s">
        <v>6</v>
      </c>
      <c r="BP35">
        <v>0</v>
      </c>
      <c r="BQ35">
        <v>3</v>
      </c>
      <c r="BR35">
        <v>0</v>
      </c>
      <c r="BS35">
        <v>6.71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80</v>
      </c>
      <c r="CA35">
        <v>60</v>
      </c>
      <c r="CE35">
        <v>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66"/>
        <v>7981.9500000000007</v>
      </c>
      <c r="CQ35">
        <f t="shared" si="67"/>
        <v>1689.0411999999999</v>
      </c>
      <c r="CR35">
        <f t="shared" si="68"/>
        <v>321.40899999999999</v>
      </c>
      <c r="CS35">
        <f t="shared" si="69"/>
        <v>16.842099999999999</v>
      </c>
      <c r="CT35">
        <f t="shared" si="70"/>
        <v>1980.5236000000002</v>
      </c>
      <c r="CU35">
        <f t="shared" si="71"/>
        <v>0</v>
      </c>
      <c r="CV35">
        <f t="shared" si="72"/>
        <v>31.4</v>
      </c>
      <c r="CW35">
        <f t="shared" si="73"/>
        <v>0.2</v>
      </c>
      <c r="CX35">
        <f t="shared" si="74"/>
        <v>0</v>
      </c>
      <c r="CY35">
        <f t="shared" si="75"/>
        <v>3195.7840000000001</v>
      </c>
      <c r="CZ35">
        <f t="shared" si="76"/>
        <v>2396.8379999999997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53</v>
      </c>
      <c r="DW35" t="s">
        <v>53</v>
      </c>
      <c r="DX35">
        <v>1</v>
      </c>
      <c r="EE35">
        <v>27028905</v>
      </c>
      <c r="EF35">
        <v>3</v>
      </c>
      <c r="EG35" t="s">
        <v>55</v>
      </c>
      <c r="EH35">
        <v>0</v>
      </c>
      <c r="EI35" t="s">
        <v>6</v>
      </c>
      <c r="EJ35">
        <v>2</v>
      </c>
      <c r="EK35">
        <v>107001</v>
      </c>
      <c r="EL35" t="s">
        <v>56</v>
      </c>
      <c r="EM35" t="s">
        <v>57</v>
      </c>
      <c r="EO35" t="s">
        <v>6</v>
      </c>
      <c r="EQ35">
        <v>0</v>
      </c>
      <c r="ER35">
        <v>594.78</v>
      </c>
      <c r="ES35">
        <v>251.72</v>
      </c>
      <c r="ET35">
        <v>47.9</v>
      </c>
      <c r="EU35">
        <v>2.5099999999999998</v>
      </c>
      <c r="EV35">
        <v>295.16000000000003</v>
      </c>
      <c r="EW35">
        <v>31.4</v>
      </c>
      <c r="EX35">
        <v>0.2</v>
      </c>
      <c r="EY35">
        <v>0</v>
      </c>
      <c r="FQ35">
        <v>0</v>
      </c>
      <c r="FR35">
        <f t="shared" si="39"/>
        <v>0</v>
      </c>
      <c r="FS35">
        <v>0</v>
      </c>
      <c r="FX35">
        <v>80</v>
      </c>
      <c r="FY35">
        <v>60</v>
      </c>
      <c r="GA35" t="s">
        <v>6</v>
      </c>
      <c r="GD35">
        <v>0</v>
      </c>
      <c r="GF35">
        <v>-376680968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0"/>
        <v>0</v>
      </c>
      <c r="GM35">
        <f t="shared" si="77"/>
        <v>13574.57</v>
      </c>
      <c r="GN35">
        <f t="shared" si="78"/>
        <v>0</v>
      </c>
      <c r="GO35">
        <f t="shared" si="79"/>
        <v>13574.57</v>
      </c>
      <c r="GP35">
        <f t="shared" si="80"/>
        <v>0</v>
      </c>
      <c r="GR35">
        <v>0</v>
      </c>
      <c r="GS35">
        <v>3</v>
      </c>
      <c r="GT35">
        <v>0</v>
      </c>
      <c r="GU35" t="s">
        <v>6</v>
      </c>
      <c r="GV35">
        <f t="shared" si="81"/>
        <v>0</v>
      </c>
      <c r="GW35">
        <v>1</v>
      </c>
      <c r="GX35">
        <f t="shared" si="82"/>
        <v>0</v>
      </c>
      <c r="HA35">
        <v>0</v>
      </c>
      <c r="HB35">
        <v>0</v>
      </c>
      <c r="HC35">
        <f t="shared" si="83"/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28</v>
      </c>
      <c r="D36" s="2"/>
      <c r="E36" s="2" t="s">
        <v>58</v>
      </c>
      <c r="F36" s="2" t="s">
        <v>59</v>
      </c>
      <c r="G36" s="2" t="s">
        <v>60</v>
      </c>
      <c r="H36" s="2" t="s">
        <v>61</v>
      </c>
      <c r="I36" s="2">
        <f>I34*J36</f>
        <v>1</v>
      </c>
      <c r="J36" s="2">
        <v>0.5</v>
      </c>
      <c r="K36" s="2"/>
      <c r="L36" s="2"/>
      <c r="M36" s="2"/>
      <c r="N36" s="2"/>
      <c r="O36" s="2">
        <f t="shared" si="48"/>
        <v>51852.480000000003</v>
      </c>
      <c r="P36" s="2">
        <f t="shared" si="49"/>
        <v>51852.480000000003</v>
      </c>
      <c r="Q36" s="2">
        <f t="shared" si="50"/>
        <v>0</v>
      </c>
      <c r="R36" s="2">
        <f t="shared" si="51"/>
        <v>0</v>
      </c>
      <c r="S36" s="2">
        <f t="shared" si="52"/>
        <v>0</v>
      </c>
      <c r="T36" s="2">
        <f t="shared" si="53"/>
        <v>0</v>
      </c>
      <c r="U36" s="2">
        <f t="shared" si="54"/>
        <v>0</v>
      </c>
      <c r="V36" s="2">
        <f t="shared" si="55"/>
        <v>0</v>
      </c>
      <c r="W36" s="2">
        <f t="shared" si="56"/>
        <v>0</v>
      </c>
      <c r="X36" s="2">
        <f t="shared" si="57"/>
        <v>0</v>
      </c>
      <c r="Y36" s="2">
        <f t="shared" si="58"/>
        <v>0</v>
      </c>
      <c r="Z36" s="2"/>
      <c r="AA36" s="2">
        <v>28045047</v>
      </c>
      <c r="AB36" s="2">
        <f t="shared" si="59"/>
        <v>51852.480000000003</v>
      </c>
      <c r="AC36" s="2">
        <f t="shared" si="60"/>
        <v>51852.480000000003</v>
      </c>
      <c r="AD36" s="2">
        <f t="shared" si="61"/>
        <v>0</v>
      </c>
      <c r="AE36" s="2">
        <f t="shared" si="62"/>
        <v>0</v>
      </c>
      <c r="AF36" s="2">
        <f t="shared" si="62"/>
        <v>0</v>
      </c>
      <c r="AG36" s="2">
        <f t="shared" si="63"/>
        <v>0</v>
      </c>
      <c r="AH36" s="2">
        <f t="shared" si="64"/>
        <v>0</v>
      </c>
      <c r="AI36" s="2">
        <f t="shared" si="64"/>
        <v>0</v>
      </c>
      <c r="AJ36" s="2">
        <f t="shared" si="65"/>
        <v>0</v>
      </c>
      <c r="AK36" s="2">
        <v>51852.480000000003</v>
      </c>
      <c r="AL36" s="2">
        <v>51852.480000000003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80</v>
      </c>
      <c r="AU36" s="2">
        <v>60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3</v>
      </c>
      <c r="BI36" s="2">
        <v>2</v>
      </c>
      <c r="BJ36" s="2" t="s">
        <v>6</v>
      </c>
      <c r="BK36" s="2"/>
      <c r="BL36" s="2"/>
      <c r="BM36" s="2">
        <v>107001</v>
      </c>
      <c r="BN36" s="2">
        <v>0</v>
      </c>
      <c r="BO36" s="2" t="s">
        <v>6</v>
      </c>
      <c r="BP36" s="2">
        <v>0</v>
      </c>
      <c r="BQ36" s="2">
        <v>3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80</v>
      </c>
      <c r="CA36" s="2">
        <v>60</v>
      </c>
      <c r="CB36" s="2"/>
      <c r="CC36" s="2"/>
      <c r="CD36" s="2"/>
      <c r="CE36" s="2">
        <v>0</v>
      </c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66"/>
        <v>51852.480000000003</v>
      </c>
      <c r="CQ36" s="2">
        <f t="shared" si="67"/>
        <v>51852.480000000003</v>
      </c>
      <c r="CR36" s="2">
        <f t="shared" si="68"/>
        <v>0</v>
      </c>
      <c r="CS36" s="2">
        <f t="shared" si="69"/>
        <v>0</v>
      </c>
      <c r="CT36" s="2">
        <f t="shared" si="70"/>
        <v>0</v>
      </c>
      <c r="CU36" s="2">
        <f t="shared" si="71"/>
        <v>0</v>
      </c>
      <c r="CV36" s="2">
        <f t="shared" si="72"/>
        <v>0</v>
      </c>
      <c r="CW36" s="2">
        <f t="shared" si="73"/>
        <v>0</v>
      </c>
      <c r="CX36" s="2">
        <f t="shared" si="74"/>
        <v>0</v>
      </c>
      <c r="CY36" s="2">
        <f t="shared" si="75"/>
        <v>0</v>
      </c>
      <c r="CZ36" s="2">
        <f t="shared" si="76"/>
        <v>0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1010</v>
      </c>
      <c r="DV36" s="2" t="s">
        <v>61</v>
      </c>
      <c r="DW36" s="2" t="s">
        <v>61</v>
      </c>
      <c r="DX36" s="2">
        <v>1</v>
      </c>
      <c r="DY36" s="2"/>
      <c r="DZ36" s="2"/>
      <c r="EA36" s="2"/>
      <c r="EB36" s="2"/>
      <c r="EC36" s="2"/>
      <c r="ED36" s="2"/>
      <c r="EE36" s="2">
        <v>27028905</v>
      </c>
      <c r="EF36" s="2">
        <v>3</v>
      </c>
      <c r="EG36" s="2" t="s">
        <v>55</v>
      </c>
      <c r="EH36" s="2">
        <v>0</v>
      </c>
      <c r="EI36" s="2" t="s">
        <v>6</v>
      </c>
      <c r="EJ36" s="2">
        <v>2</v>
      </c>
      <c r="EK36" s="2">
        <v>107001</v>
      </c>
      <c r="EL36" s="2" t="s">
        <v>56</v>
      </c>
      <c r="EM36" s="2" t="s">
        <v>57</v>
      </c>
      <c r="EN36" s="2"/>
      <c r="EO36" s="2" t="s">
        <v>6</v>
      </c>
      <c r="EP36" s="2"/>
      <c r="EQ36" s="2">
        <v>0</v>
      </c>
      <c r="ER36" s="2">
        <v>51852.480000000003</v>
      </c>
      <c r="ES36" s="2">
        <v>51852.480000000003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39"/>
        <v>0</v>
      </c>
      <c r="FS36" s="2">
        <v>0</v>
      </c>
      <c r="FT36" s="2"/>
      <c r="FU36" s="2"/>
      <c r="FV36" s="2"/>
      <c r="FW36" s="2"/>
      <c r="FX36" s="2">
        <v>80</v>
      </c>
      <c r="FY36" s="2">
        <v>60</v>
      </c>
      <c r="FZ36" s="2"/>
      <c r="GA36" s="2" t="s">
        <v>62</v>
      </c>
      <c r="GB36" s="2"/>
      <c r="GC36" s="2"/>
      <c r="GD36" s="2">
        <v>0</v>
      </c>
      <c r="GE36" s="2"/>
      <c r="GF36" s="2">
        <v>-1076961694</v>
      </c>
      <c r="GG36" s="2">
        <v>2</v>
      </c>
      <c r="GH36" s="2">
        <v>0</v>
      </c>
      <c r="GI36" s="2">
        <v>-2</v>
      </c>
      <c r="GJ36" s="2">
        <v>0</v>
      </c>
      <c r="GK36" s="2">
        <f>ROUND(R36*(R12)/100,2)</f>
        <v>0</v>
      </c>
      <c r="GL36" s="2">
        <f t="shared" si="40"/>
        <v>0</v>
      </c>
      <c r="GM36" s="2">
        <f t="shared" si="77"/>
        <v>51852.480000000003</v>
      </c>
      <c r="GN36" s="2">
        <f t="shared" si="78"/>
        <v>0</v>
      </c>
      <c r="GO36" s="2">
        <f t="shared" si="79"/>
        <v>51852.480000000003</v>
      </c>
      <c r="GP36" s="2">
        <f t="shared" si="80"/>
        <v>0</v>
      </c>
      <c r="GQ36" s="2"/>
      <c r="GR36" s="2">
        <v>0</v>
      </c>
      <c r="GS36" s="2">
        <v>4</v>
      </c>
      <c r="GT36" s="2">
        <v>0</v>
      </c>
      <c r="GU36" s="2" t="s">
        <v>6</v>
      </c>
      <c r="GV36" s="2">
        <f t="shared" si="81"/>
        <v>0</v>
      </c>
      <c r="GW36" s="2">
        <v>1</v>
      </c>
      <c r="GX36" s="2">
        <f t="shared" si="82"/>
        <v>0</v>
      </c>
      <c r="GY36" s="2"/>
      <c r="GZ36" s="2"/>
      <c r="HA36" s="2">
        <v>0</v>
      </c>
      <c r="HB36" s="2">
        <v>0</v>
      </c>
      <c r="HC36" s="2">
        <f t="shared" si="83"/>
        <v>0</v>
      </c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43</v>
      </c>
      <c r="E37" t="s">
        <v>58</v>
      </c>
      <c r="F37" t="s">
        <v>59</v>
      </c>
      <c r="G37" t="s">
        <v>60</v>
      </c>
      <c r="H37" t="s">
        <v>61</v>
      </c>
      <c r="I37">
        <f>I35*J37</f>
        <v>1</v>
      </c>
      <c r="J37">
        <v>0.5</v>
      </c>
      <c r="O37">
        <f t="shared" si="48"/>
        <v>347930.14</v>
      </c>
      <c r="P37">
        <f t="shared" si="49"/>
        <v>347930.14</v>
      </c>
      <c r="Q37">
        <f t="shared" si="50"/>
        <v>0</v>
      </c>
      <c r="R37">
        <f t="shared" si="51"/>
        <v>0</v>
      </c>
      <c r="S37">
        <f t="shared" si="52"/>
        <v>0</v>
      </c>
      <c r="T37">
        <f t="shared" si="53"/>
        <v>0</v>
      </c>
      <c r="U37">
        <f t="shared" si="54"/>
        <v>0</v>
      </c>
      <c r="V37">
        <f t="shared" si="55"/>
        <v>0</v>
      </c>
      <c r="W37">
        <f t="shared" si="56"/>
        <v>0</v>
      </c>
      <c r="X37">
        <f t="shared" si="57"/>
        <v>0</v>
      </c>
      <c r="Y37">
        <f t="shared" si="58"/>
        <v>0</v>
      </c>
      <c r="AA37">
        <v>28045061</v>
      </c>
      <c r="AB37">
        <f t="shared" si="59"/>
        <v>51852.480000000003</v>
      </c>
      <c r="AC37">
        <f t="shared" si="60"/>
        <v>51852.480000000003</v>
      </c>
      <c r="AD37">
        <f t="shared" si="61"/>
        <v>0</v>
      </c>
      <c r="AE37">
        <f t="shared" si="62"/>
        <v>0</v>
      </c>
      <c r="AF37">
        <f t="shared" si="62"/>
        <v>0</v>
      </c>
      <c r="AG37">
        <f t="shared" si="63"/>
        <v>0</v>
      </c>
      <c r="AH37">
        <f t="shared" si="64"/>
        <v>0</v>
      </c>
      <c r="AI37">
        <f t="shared" si="64"/>
        <v>0</v>
      </c>
      <c r="AJ37">
        <f t="shared" si="65"/>
        <v>0</v>
      </c>
      <c r="AK37">
        <v>51852.480000000003</v>
      </c>
      <c r="AL37">
        <v>51852.480000000003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80</v>
      </c>
      <c r="AU37">
        <v>60</v>
      </c>
      <c r="AV37">
        <v>1</v>
      </c>
      <c r="AW37">
        <v>1</v>
      </c>
      <c r="AZ37">
        <v>6.71</v>
      </c>
      <c r="BA37">
        <v>1</v>
      </c>
      <c r="BB37">
        <v>1</v>
      </c>
      <c r="BC37">
        <v>6.71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2</v>
      </c>
      <c r="BJ37" t="s">
        <v>6</v>
      </c>
      <c r="BM37">
        <v>107001</v>
      </c>
      <c r="BN37">
        <v>0</v>
      </c>
      <c r="BO37" t="s">
        <v>6</v>
      </c>
      <c r="BP37">
        <v>0</v>
      </c>
      <c r="BQ37">
        <v>3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80</v>
      </c>
      <c r="CA37">
        <v>60</v>
      </c>
      <c r="CE37">
        <v>0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66"/>
        <v>347930.14</v>
      </c>
      <c r="CQ37">
        <f t="shared" si="67"/>
        <v>347930.14079999999</v>
      </c>
      <c r="CR37">
        <f t="shared" si="68"/>
        <v>0</v>
      </c>
      <c r="CS37">
        <f t="shared" si="69"/>
        <v>0</v>
      </c>
      <c r="CT37">
        <f t="shared" si="70"/>
        <v>0</v>
      </c>
      <c r="CU37">
        <f t="shared" si="71"/>
        <v>0</v>
      </c>
      <c r="CV37">
        <f t="shared" si="72"/>
        <v>0</v>
      </c>
      <c r="CW37">
        <f t="shared" si="73"/>
        <v>0</v>
      </c>
      <c r="CX37">
        <f t="shared" si="74"/>
        <v>0</v>
      </c>
      <c r="CY37">
        <f t="shared" si="75"/>
        <v>0</v>
      </c>
      <c r="CZ37">
        <f t="shared" si="76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1010</v>
      </c>
      <c r="DV37" t="s">
        <v>61</v>
      </c>
      <c r="DW37" t="s">
        <v>61</v>
      </c>
      <c r="DX37">
        <v>1</v>
      </c>
      <c r="EE37">
        <v>27028905</v>
      </c>
      <c r="EF37">
        <v>3</v>
      </c>
      <c r="EG37" t="s">
        <v>55</v>
      </c>
      <c r="EH37">
        <v>0</v>
      </c>
      <c r="EI37" t="s">
        <v>6</v>
      </c>
      <c r="EJ37">
        <v>2</v>
      </c>
      <c r="EK37">
        <v>107001</v>
      </c>
      <c r="EL37" t="s">
        <v>56</v>
      </c>
      <c r="EM37" t="s">
        <v>57</v>
      </c>
      <c r="EO37" t="s">
        <v>6</v>
      </c>
      <c r="EQ37">
        <v>0</v>
      </c>
      <c r="ER37">
        <v>51852.480000000003</v>
      </c>
      <c r="ES37">
        <v>51852.480000000003</v>
      </c>
      <c r="ET37">
        <v>0</v>
      </c>
      <c r="EU37">
        <v>0</v>
      </c>
      <c r="EV37">
        <v>0</v>
      </c>
      <c r="EW37">
        <v>0</v>
      </c>
      <c r="EX37">
        <v>0</v>
      </c>
      <c r="EZ37">
        <v>5</v>
      </c>
      <c r="FC37">
        <v>0</v>
      </c>
      <c r="FD37">
        <v>18</v>
      </c>
      <c r="FF37">
        <v>347930.15</v>
      </c>
      <c r="FQ37">
        <v>0</v>
      </c>
      <c r="FR37">
        <f t="shared" si="39"/>
        <v>0</v>
      </c>
      <c r="FS37">
        <v>0</v>
      </c>
      <c r="FX37">
        <v>80</v>
      </c>
      <c r="FY37">
        <v>60</v>
      </c>
      <c r="GA37" t="s">
        <v>63</v>
      </c>
      <c r="GD37">
        <v>0</v>
      </c>
      <c r="GF37">
        <v>-1076961694</v>
      </c>
      <c r="GG37">
        <v>1</v>
      </c>
      <c r="GH37">
        <v>3</v>
      </c>
      <c r="GI37">
        <v>4</v>
      </c>
      <c r="GJ37">
        <v>0</v>
      </c>
      <c r="GK37">
        <f>ROUND(R37*(S12)/100,2)</f>
        <v>0</v>
      </c>
      <c r="GL37">
        <f t="shared" si="40"/>
        <v>0</v>
      </c>
      <c r="GM37">
        <f t="shared" si="77"/>
        <v>347930.14</v>
      </c>
      <c r="GN37">
        <f t="shared" si="78"/>
        <v>0</v>
      </c>
      <c r="GO37">
        <f t="shared" si="79"/>
        <v>347930.14</v>
      </c>
      <c r="GP37">
        <f t="shared" si="80"/>
        <v>0</v>
      </c>
      <c r="GR37">
        <v>1</v>
      </c>
      <c r="GS37">
        <v>1</v>
      </c>
      <c r="GT37">
        <v>0</v>
      </c>
      <c r="GU37" t="s">
        <v>6</v>
      </c>
      <c r="GV37">
        <f t="shared" si="81"/>
        <v>0</v>
      </c>
      <c r="GW37">
        <v>1</v>
      </c>
      <c r="GX37">
        <f t="shared" si="82"/>
        <v>0</v>
      </c>
      <c r="HA37">
        <v>0</v>
      </c>
      <c r="HB37">
        <v>0</v>
      </c>
      <c r="HC37">
        <f t="shared" si="83"/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29</v>
      </c>
      <c r="D38" s="2"/>
      <c r="E38" s="2" t="s">
        <v>64</v>
      </c>
      <c r="F38" s="2" t="s">
        <v>59</v>
      </c>
      <c r="G38" s="2" t="s">
        <v>65</v>
      </c>
      <c r="H38" s="2" t="s">
        <v>61</v>
      </c>
      <c r="I38" s="2">
        <f>I34*J38</f>
        <v>1</v>
      </c>
      <c r="J38" s="2">
        <v>0.5</v>
      </c>
      <c r="K38" s="2"/>
      <c r="L38" s="2"/>
      <c r="M38" s="2"/>
      <c r="N38" s="2"/>
      <c r="O38" s="2">
        <f t="shared" si="48"/>
        <v>136642.20000000001</v>
      </c>
      <c r="P38" s="2">
        <f t="shared" si="49"/>
        <v>136642.20000000001</v>
      </c>
      <c r="Q38" s="2">
        <f t="shared" si="50"/>
        <v>0</v>
      </c>
      <c r="R38" s="2">
        <f t="shared" si="51"/>
        <v>0</v>
      </c>
      <c r="S38" s="2">
        <f t="shared" si="52"/>
        <v>0</v>
      </c>
      <c r="T38" s="2">
        <f t="shared" si="53"/>
        <v>0</v>
      </c>
      <c r="U38" s="2">
        <f t="shared" si="54"/>
        <v>0</v>
      </c>
      <c r="V38" s="2">
        <f t="shared" si="55"/>
        <v>0</v>
      </c>
      <c r="W38" s="2">
        <f t="shared" si="56"/>
        <v>0</v>
      </c>
      <c r="X38" s="2">
        <f t="shared" si="57"/>
        <v>0</v>
      </c>
      <c r="Y38" s="2">
        <f t="shared" si="58"/>
        <v>0</v>
      </c>
      <c r="Z38" s="2"/>
      <c r="AA38" s="2">
        <v>28045047</v>
      </c>
      <c r="AB38" s="2">
        <f t="shared" si="59"/>
        <v>136642.20000000001</v>
      </c>
      <c r="AC38" s="2">
        <f t="shared" si="60"/>
        <v>136642.20000000001</v>
      </c>
      <c r="AD38" s="2">
        <f t="shared" si="61"/>
        <v>0</v>
      </c>
      <c r="AE38" s="2">
        <f t="shared" si="62"/>
        <v>0</v>
      </c>
      <c r="AF38" s="2">
        <f t="shared" si="62"/>
        <v>0</v>
      </c>
      <c r="AG38" s="2">
        <f t="shared" si="63"/>
        <v>0</v>
      </c>
      <c r="AH38" s="2">
        <f t="shared" si="64"/>
        <v>0</v>
      </c>
      <c r="AI38" s="2">
        <f t="shared" si="64"/>
        <v>0</v>
      </c>
      <c r="AJ38" s="2">
        <f t="shared" si="65"/>
        <v>0</v>
      </c>
      <c r="AK38" s="2">
        <v>136642.20000000001</v>
      </c>
      <c r="AL38" s="2">
        <v>136642.20000000001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80</v>
      </c>
      <c r="AU38" s="2">
        <v>60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2</v>
      </c>
      <c r="BJ38" s="2" t="s">
        <v>6</v>
      </c>
      <c r="BK38" s="2"/>
      <c r="BL38" s="2"/>
      <c r="BM38" s="2">
        <v>107001</v>
      </c>
      <c r="BN38" s="2">
        <v>0</v>
      </c>
      <c r="BO38" s="2" t="s">
        <v>6</v>
      </c>
      <c r="BP38" s="2">
        <v>0</v>
      </c>
      <c r="BQ38" s="2">
        <v>3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80</v>
      </c>
      <c r="CA38" s="2">
        <v>60</v>
      </c>
      <c r="CB38" s="2"/>
      <c r="CC38" s="2"/>
      <c r="CD38" s="2"/>
      <c r="CE38" s="2">
        <v>0</v>
      </c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66"/>
        <v>136642.20000000001</v>
      </c>
      <c r="CQ38" s="2">
        <f t="shared" si="67"/>
        <v>136642.20000000001</v>
      </c>
      <c r="CR38" s="2">
        <f t="shared" si="68"/>
        <v>0</v>
      </c>
      <c r="CS38" s="2">
        <f t="shared" si="69"/>
        <v>0</v>
      </c>
      <c r="CT38" s="2">
        <f t="shared" si="70"/>
        <v>0</v>
      </c>
      <c r="CU38" s="2">
        <f t="shared" si="71"/>
        <v>0</v>
      </c>
      <c r="CV38" s="2">
        <f t="shared" si="72"/>
        <v>0</v>
      </c>
      <c r="CW38" s="2">
        <f t="shared" si="73"/>
        <v>0</v>
      </c>
      <c r="CX38" s="2">
        <f t="shared" si="74"/>
        <v>0</v>
      </c>
      <c r="CY38" s="2">
        <f t="shared" si="75"/>
        <v>0</v>
      </c>
      <c r="CZ38" s="2">
        <f t="shared" si="76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1010</v>
      </c>
      <c r="DV38" s="2" t="s">
        <v>61</v>
      </c>
      <c r="DW38" s="2" t="s">
        <v>61</v>
      </c>
      <c r="DX38" s="2">
        <v>1</v>
      </c>
      <c r="DY38" s="2"/>
      <c r="DZ38" s="2"/>
      <c r="EA38" s="2"/>
      <c r="EB38" s="2"/>
      <c r="EC38" s="2"/>
      <c r="ED38" s="2"/>
      <c r="EE38" s="2">
        <v>27028905</v>
      </c>
      <c r="EF38" s="2">
        <v>3</v>
      </c>
      <c r="EG38" s="2" t="s">
        <v>55</v>
      </c>
      <c r="EH38" s="2">
        <v>0</v>
      </c>
      <c r="EI38" s="2" t="s">
        <v>6</v>
      </c>
      <c r="EJ38" s="2">
        <v>2</v>
      </c>
      <c r="EK38" s="2">
        <v>107001</v>
      </c>
      <c r="EL38" s="2" t="s">
        <v>56</v>
      </c>
      <c r="EM38" s="2" t="s">
        <v>57</v>
      </c>
      <c r="EN38" s="2"/>
      <c r="EO38" s="2" t="s">
        <v>6</v>
      </c>
      <c r="EP38" s="2"/>
      <c r="EQ38" s="2">
        <v>0</v>
      </c>
      <c r="ER38" s="2">
        <v>136642.20000000001</v>
      </c>
      <c r="ES38" s="2">
        <v>136642.20000000001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39"/>
        <v>0</v>
      </c>
      <c r="FS38" s="2">
        <v>0</v>
      </c>
      <c r="FT38" s="2"/>
      <c r="FU38" s="2"/>
      <c r="FV38" s="2"/>
      <c r="FW38" s="2"/>
      <c r="FX38" s="2">
        <v>80</v>
      </c>
      <c r="FY38" s="2">
        <v>60</v>
      </c>
      <c r="FZ38" s="2"/>
      <c r="GA38" s="2" t="s">
        <v>62</v>
      </c>
      <c r="GB38" s="2"/>
      <c r="GC38" s="2"/>
      <c r="GD38" s="2">
        <v>0</v>
      </c>
      <c r="GE38" s="2"/>
      <c r="GF38" s="2">
        <v>-1355966971</v>
      </c>
      <c r="GG38" s="2">
        <v>2</v>
      </c>
      <c r="GH38" s="2">
        <v>0</v>
      </c>
      <c r="GI38" s="2">
        <v>-2</v>
      </c>
      <c r="GJ38" s="2">
        <v>0</v>
      </c>
      <c r="GK38" s="2">
        <f>ROUND(R38*(R12)/100,2)</f>
        <v>0</v>
      </c>
      <c r="GL38" s="2">
        <f t="shared" si="40"/>
        <v>0</v>
      </c>
      <c r="GM38" s="2">
        <f t="shared" si="77"/>
        <v>136642.20000000001</v>
      </c>
      <c r="GN38" s="2">
        <f t="shared" si="78"/>
        <v>0</v>
      </c>
      <c r="GO38" s="2">
        <f t="shared" si="79"/>
        <v>136642.20000000001</v>
      </c>
      <c r="GP38" s="2">
        <f t="shared" si="80"/>
        <v>0</v>
      </c>
      <c r="GQ38" s="2"/>
      <c r="GR38" s="2">
        <v>0</v>
      </c>
      <c r="GS38" s="2">
        <v>4</v>
      </c>
      <c r="GT38" s="2">
        <v>0</v>
      </c>
      <c r="GU38" s="2" t="s">
        <v>6</v>
      </c>
      <c r="GV38" s="2">
        <f t="shared" si="81"/>
        <v>0</v>
      </c>
      <c r="GW38" s="2">
        <v>1</v>
      </c>
      <c r="GX38" s="2">
        <f t="shared" si="82"/>
        <v>0</v>
      </c>
      <c r="GY38" s="2"/>
      <c r="GZ38" s="2"/>
      <c r="HA38" s="2">
        <v>0</v>
      </c>
      <c r="HB38" s="2">
        <v>0</v>
      </c>
      <c r="HC38" s="2">
        <f t="shared" si="83"/>
        <v>0</v>
      </c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44</v>
      </c>
      <c r="E39" t="s">
        <v>64</v>
      </c>
      <c r="F39" t="s">
        <v>59</v>
      </c>
      <c r="G39" t="s">
        <v>65</v>
      </c>
      <c r="H39" t="s">
        <v>61</v>
      </c>
      <c r="I39">
        <f>I35*J39</f>
        <v>1</v>
      </c>
      <c r="J39">
        <v>0.5</v>
      </c>
      <c r="O39">
        <f t="shared" si="48"/>
        <v>916869.16</v>
      </c>
      <c r="P39">
        <f t="shared" si="49"/>
        <v>916869.16</v>
      </c>
      <c r="Q39">
        <f t="shared" si="50"/>
        <v>0</v>
      </c>
      <c r="R39">
        <f t="shared" si="51"/>
        <v>0</v>
      </c>
      <c r="S39">
        <f t="shared" si="52"/>
        <v>0</v>
      </c>
      <c r="T39">
        <f t="shared" si="53"/>
        <v>0</v>
      </c>
      <c r="U39">
        <f t="shared" si="54"/>
        <v>0</v>
      </c>
      <c r="V39">
        <f t="shared" si="55"/>
        <v>0</v>
      </c>
      <c r="W39">
        <f t="shared" si="56"/>
        <v>0</v>
      </c>
      <c r="X39">
        <f t="shared" si="57"/>
        <v>0</v>
      </c>
      <c r="Y39">
        <f t="shared" si="58"/>
        <v>0</v>
      </c>
      <c r="AA39">
        <v>28045061</v>
      </c>
      <c r="AB39">
        <f t="shared" si="59"/>
        <v>136642.20000000001</v>
      </c>
      <c r="AC39">
        <f t="shared" si="60"/>
        <v>136642.20000000001</v>
      </c>
      <c r="AD39">
        <f t="shared" si="61"/>
        <v>0</v>
      </c>
      <c r="AE39">
        <f t="shared" si="62"/>
        <v>0</v>
      </c>
      <c r="AF39">
        <f t="shared" si="62"/>
        <v>0</v>
      </c>
      <c r="AG39">
        <f t="shared" si="63"/>
        <v>0</v>
      </c>
      <c r="AH39">
        <f t="shared" si="64"/>
        <v>0</v>
      </c>
      <c r="AI39">
        <f t="shared" si="64"/>
        <v>0</v>
      </c>
      <c r="AJ39">
        <f t="shared" si="65"/>
        <v>0</v>
      </c>
      <c r="AK39">
        <v>136642.20000000001</v>
      </c>
      <c r="AL39">
        <v>136642.20000000001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80</v>
      </c>
      <c r="AU39">
        <v>60</v>
      </c>
      <c r="AV39">
        <v>1</v>
      </c>
      <c r="AW39">
        <v>1</v>
      </c>
      <c r="AZ39">
        <v>6.71</v>
      </c>
      <c r="BA39">
        <v>1</v>
      </c>
      <c r="BB39">
        <v>1</v>
      </c>
      <c r="BC39">
        <v>6.71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2</v>
      </c>
      <c r="BJ39" t="s">
        <v>6</v>
      </c>
      <c r="BM39">
        <v>107001</v>
      </c>
      <c r="BN39">
        <v>0</v>
      </c>
      <c r="BO39" t="s">
        <v>6</v>
      </c>
      <c r="BP39">
        <v>0</v>
      </c>
      <c r="BQ39">
        <v>3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80</v>
      </c>
      <c r="CA39">
        <v>60</v>
      </c>
      <c r="CE39">
        <v>0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66"/>
        <v>916869.16</v>
      </c>
      <c r="CQ39">
        <f t="shared" si="67"/>
        <v>916869.16200000013</v>
      </c>
      <c r="CR39">
        <f t="shared" si="68"/>
        <v>0</v>
      </c>
      <c r="CS39">
        <f t="shared" si="69"/>
        <v>0</v>
      </c>
      <c r="CT39">
        <f t="shared" si="70"/>
        <v>0</v>
      </c>
      <c r="CU39">
        <f t="shared" si="71"/>
        <v>0</v>
      </c>
      <c r="CV39">
        <f t="shared" si="72"/>
        <v>0</v>
      </c>
      <c r="CW39">
        <f t="shared" si="73"/>
        <v>0</v>
      </c>
      <c r="CX39">
        <f t="shared" si="74"/>
        <v>0</v>
      </c>
      <c r="CY39">
        <f t="shared" si="75"/>
        <v>0</v>
      </c>
      <c r="CZ39">
        <f t="shared" si="76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61</v>
      </c>
      <c r="DW39" t="s">
        <v>61</v>
      </c>
      <c r="DX39">
        <v>1</v>
      </c>
      <c r="EE39">
        <v>27028905</v>
      </c>
      <c r="EF39">
        <v>3</v>
      </c>
      <c r="EG39" t="s">
        <v>55</v>
      </c>
      <c r="EH39">
        <v>0</v>
      </c>
      <c r="EI39" t="s">
        <v>6</v>
      </c>
      <c r="EJ39">
        <v>2</v>
      </c>
      <c r="EK39">
        <v>107001</v>
      </c>
      <c r="EL39" t="s">
        <v>56</v>
      </c>
      <c r="EM39" t="s">
        <v>57</v>
      </c>
      <c r="EO39" t="s">
        <v>6</v>
      </c>
      <c r="EQ39">
        <v>0</v>
      </c>
      <c r="ER39">
        <v>136642.20000000001</v>
      </c>
      <c r="ES39">
        <v>136642.20000000001</v>
      </c>
      <c r="ET39">
        <v>0</v>
      </c>
      <c r="EU39">
        <v>0</v>
      </c>
      <c r="EV39">
        <v>0</v>
      </c>
      <c r="EW39">
        <v>0</v>
      </c>
      <c r="EX39">
        <v>0</v>
      </c>
      <c r="EZ39">
        <v>5</v>
      </c>
      <c r="FC39">
        <v>0</v>
      </c>
      <c r="FD39">
        <v>18</v>
      </c>
      <c r="FF39">
        <v>916869.15</v>
      </c>
      <c r="FQ39">
        <v>0</v>
      </c>
      <c r="FR39">
        <f t="shared" si="39"/>
        <v>0</v>
      </c>
      <c r="FS39">
        <v>0</v>
      </c>
      <c r="FX39">
        <v>80</v>
      </c>
      <c r="FY39">
        <v>60</v>
      </c>
      <c r="GA39" t="s">
        <v>66</v>
      </c>
      <c r="GD39">
        <v>0</v>
      </c>
      <c r="GF39">
        <v>-1355966971</v>
      </c>
      <c r="GG39">
        <v>1</v>
      </c>
      <c r="GH39">
        <v>3</v>
      </c>
      <c r="GI39">
        <v>4</v>
      </c>
      <c r="GJ39">
        <v>0</v>
      </c>
      <c r="GK39">
        <f>ROUND(R39*(S12)/100,2)</f>
        <v>0</v>
      </c>
      <c r="GL39">
        <f t="shared" si="40"/>
        <v>0</v>
      </c>
      <c r="GM39">
        <f t="shared" si="77"/>
        <v>916869.16</v>
      </c>
      <c r="GN39">
        <f t="shared" si="78"/>
        <v>0</v>
      </c>
      <c r="GO39">
        <f t="shared" si="79"/>
        <v>916869.16</v>
      </c>
      <c r="GP39">
        <f t="shared" si="80"/>
        <v>0</v>
      </c>
      <c r="GR39">
        <v>1</v>
      </c>
      <c r="GS39">
        <v>1</v>
      </c>
      <c r="GT39">
        <v>0</v>
      </c>
      <c r="GU39" t="s">
        <v>6</v>
      </c>
      <c r="GV39">
        <f t="shared" si="81"/>
        <v>0</v>
      </c>
      <c r="GW39">
        <v>1</v>
      </c>
      <c r="GX39">
        <f t="shared" si="82"/>
        <v>0</v>
      </c>
      <c r="HA39">
        <v>0</v>
      </c>
      <c r="HB39">
        <v>0</v>
      </c>
      <c r="HC39">
        <f t="shared" si="83"/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ROW(SmtRes!A65)</f>
        <v>65</v>
      </c>
      <c r="D40" s="2">
        <f>ROW(EtalonRes!A60)</f>
        <v>60</v>
      </c>
      <c r="E40" s="2" t="s">
        <v>67</v>
      </c>
      <c r="F40" s="2" t="s">
        <v>68</v>
      </c>
      <c r="G40" s="2" t="s">
        <v>69</v>
      </c>
      <c r="H40" s="2" t="s">
        <v>70</v>
      </c>
      <c r="I40" s="2">
        <f>ROUND(4/100,9)</f>
        <v>0.04</v>
      </c>
      <c r="J40" s="2">
        <v>0</v>
      </c>
      <c r="K40" s="2"/>
      <c r="L40" s="2"/>
      <c r="M40" s="2"/>
      <c r="N40" s="2"/>
      <c r="O40" s="2">
        <f t="shared" si="48"/>
        <v>2903.55</v>
      </c>
      <c r="P40" s="2">
        <f t="shared" si="49"/>
        <v>2658.62</v>
      </c>
      <c r="Q40" s="2">
        <f t="shared" si="50"/>
        <v>136.24</v>
      </c>
      <c r="R40" s="2">
        <f t="shared" si="51"/>
        <v>9.7100000000000009</v>
      </c>
      <c r="S40" s="2">
        <f t="shared" si="52"/>
        <v>108.69</v>
      </c>
      <c r="T40" s="2">
        <f t="shared" si="53"/>
        <v>0</v>
      </c>
      <c r="U40" s="2">
        <f t="shared" si="54"/>
        <v>12.26728</v>
      </c>
      <c r="V40" s="2">
        <f t="shared" si="55"/>
        <v>0.74450000000000005</v>
      </c>
      <c r="W40" s="2">
        <f t="shared" si="56"/>
        <v>0</v>
      </c>
      <c r="X40" s="2">
        <f t="shared" si="57"/>
        <v>112.48</v>
      </c>
      <c r="Y40" s="2">
        <f t="shared" si="58"/>
        <v>65.12</v>
      </c>
      <c r="Z40" s="2"/>
      <c r="AA40" s="2">
        <v>28045047</v>
      </c>
      <c r="AB40" s="2">
        <f t="shared" si="59"/>
        <v>72588.800000000003</v>
      </c>
      <c r="AC40" s="2">
        <f t="shared" si="60"/>
        <v>66465.52</v>
      </c>
      <c r="AD40" s="2">
        <f>ROUND(((((ET40*1.25))-((EU40*1.25)))+AE40),2)</f>
        <v>3406.08</v>
      </c>
      <c r="AE40" s="2">
        <f>ROUND(((EU40*1.25)),2)</f>
        <v>242.63</v>
      </c>
      <c r="AF40" s="2">
        <f>ROUND(((EV40*1.15)),2)</f>
        <v>2717.2</v>
      </c>
      <c r="AG40" s="2">
        <f t="shared" si="63"/>
        <v>0</v>
      </c>
      <c r="AH40" s="2">
        <f>((EW40*1.15))</f>
        <v>306.68199999999996</v>
      </c>
      <c r="AI40" s="2">
        <f>((EX40*1.25))</f>
        <v>18.612500000000001</v>
      </c>
      <c r="AJ40" s="2">
        <f t="shared" si="65"/>
        <v>0</v>
      </c>
      <c r="AK40" s="2">
        <v>71553.16</v>
      </c>
      <c r="AL40" s="2">
        <v>66465.52</v>
      </c>
      <c r="AM40" s="2">
        <v>2724.86</v>
      </c>
      <c r="AN40" s="2">
        <v>194.1</v>
      </c>
      <c r="AO40" s="2">
        <v>2362.7800000000002</v>
      </c>
      <c r="AP40" s="2">
        <v>0</v>
      </c>
      <c r="AQ40" s="2">
        <v>266.68</v>
      </c>
      <c r="AR40" s="2">
        <v>14.89</v>
      </c>
      <c r="AS40" s="2">
        <v>0</v>
      </c>
      <c r="AT40" s="2">
        <v>95</v>
      </c>
      <c r="AU40" s="2">
        <v>55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71</v>
      </c>
      <c r="BK40" s="2"/>
      <c r="BL40" s="2"/>
      <c r="BM40" s="2">
        <v>6001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105</v>
      </c>
      <c r="CA40" s="2">
        <v>65</v>
      </c>
      <c r="CB40" s="2"/>
      <c r="CC40" s="2"/>
      <c r="CD40" s="2"/>
      <c r="CE40" s="2">
        <v>0</v>
      </c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678</v>
      </c>
      <c r="CO40" s="2">
        <v>0</v>
      </c>
      <c r="CP40" s="2">
        <f t="shared" si="66"/>
        <v>2903.5499999999997</v>
      </c>
      <c r="CQ40" s="2">
        <f t="shared" si="67"/>
        <v>66465.52</v>
      </c>
      <c r="CR40" s="2">
        <f t="shared" si="68"/>
        <v>3406.08</v>
      </c>
      <c r="CS40" s="2">
        <f t="shared" si="69"/>
        <v>242.63</v>
      </c>
      <c r="CT40" s="2">
        <f t="shared" si="70"/>
        <v>2717.2</v>
      </c>
      <c r="CU40" s="2">
        <f t="shared" si="71"/>
        <v>0</v>
      </c>
      <c r="CV40" s="2">
        <f t="shared" si="72"/>
        <v>306.68199999999996</v>
      </c>
      <c r="CW40" s="2">
        <f t="shared" si="73"/>
        <v>18.612500000000001</v>
      </c>
      <c r="CX40" s="2">
        <f t="shared" si="74"/>
        <v>0</v>
      </c>
      <c r="CY40" s="2">
        <f t="shared" si="75"/>
        <v>112.48</v>
      </c>
      <c r="CZ40" s="2">
        <f t="shared" si="76"/>
        <v>65.12</v>
      </c>
      <c r="DA40" s="2"/>
      <c r="DB40" s="2"/>
      <c r="DC40" s="2" t="s">
        <v>6</v>
      </c>
      <c r="DD40" s="2" t="s">
        <v>6</v>
      </c>
      <c r="DE40" s="2" t="s">
        <v>72</v>
      </c>
      <c r="DF40" s="2" t="s">
        <v>72</v>
      </c>
      <c r="DG40" s="2" t="s">
        <v>73</v>
      </c>
      <c r="DH40" s="2" t="s">
        <v>6</v>
      </c>
      <c r="DI40" s="2" t="s">
        <v>73</v>
      </c>
      <c r="DJ40" s="2" t="s">
        <v>72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1007</v>
      </c>
      <c r="DV40" s="2" t="s">
        <v>70</v>
      </c>
      <c r="DW40" s="2" t="s">
        <v>70</v>
      </c>
      <c r="DX40" s="2">
        <v>100</v>
      </c>
      <c r="DY40" s="2"/>
      <c r="DZ40" s="2"/>
      <c r="EA40" s="2"/>
      <c r="EB40" s="2"/>
      <c r="EC40" s="2"/>
      <c r="ED40" s="2"/>
      <c r="EE40" s="2">
        <v>27029010</v>
      </c>
      <c r="EF40" s="2">
        <v>2</v>
      </c>
      <c r="EG40" s="2" t="s">
        <v>30</v>
      </c>
      <c r="EH40" s="2">
        <v>0</v>
      </c>
      <c r="EI40" s="2" t="s">
        <v>6</v>
      </c>
      <c r="EJ40" s="2">
        <v>1</v>
      </c>
      <c r="EK40" s="2">
        <v>6001</v>
      </c>
      <c r="EL40" s="2" t="s">
        <v>74</v>
      </c>
      <c r="EM40" s="2" t="s">
        <v>75</v>
      </c>
      <c r="EN40" s="2"/>
      <c r="EO40" s="2" t="s">
        <v>76</v>
      </c>
      <c r="EP40" s="2"/>
      <c r="EQ40" s="2">
        <v>0</v>
      </c>
      <c r="ER40" s="2">
        <v>71553.16</v>
      </c>
      <c r="ES40" s="2">
        <v>66465.52</v>
      </c>
      <c r="ET40" s="2">
        <v>2724.86</v>
      </c>
      <c r="EU40" s="2">
        <v>194.1</v>
      </c>
      <c r="EV40" s="2">
        <v>2362.7800000000002</v>
      </c>
      <c r="EW40" s="2">
        <v>266.68</v>
      </c>
      <c r="EX40" s="2">
        <v>14.89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39"/>
        <v>0</v>
      </c>
      <c r="FS40" s="2">
        <v>0</v>
      </c>
      <c r="FT40" s="2" t="s">
        <v>33</v>
      </c>
      <c r="FU40" s="2" t="s">
        <v>34</v>
      </c>
      <c r="FV40" s="2"/>
      <c r="FW40" s="2"/>
      <c r="FX40" s="2">
        <v>94.5</v>
      </c>
      <c r="FY40" s="2">
        <v>55.25</v>
      </c>
      <c r="FZ40" s="2"/>
      <c r="GA40" s="2" t="s">
        <v>6</v>
      </c>
      <c r="GB40" s="2"/>
      <c r="GC40" s="2"/>
      <c r="GD40" s="2">
        <v>0</v>
      </c>
      <c r="GE40" s="2"/>
      <c r="GF40" s="2">
        <v>36679632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0"/>
        <v>0</v>
      </c>
      <c r="GM40" s="2">
        <f t="shared" si="77"/>
        <v>3081.15</v>
      </c>
      <c r="GN40" s="2">
        <f t="shared" si="78"/>
        <v>3081.15</v>
      </c>
      <c r="GO40" s="2">
        <f t="shared" si="79"/>
        <v>0</v>
      </c>
      <c r="GP40" s="2">
        <f t="shared" si="80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81"/>
        <v>0</v>
      </c>
      <c r="GW40" s="2">
        <v>1</v>
      </c>
      <c r="GX40" s="2">
        <f t="shared" si="82"/>
        <v>0</v>
      </c>
      <c r="GY40" s="2"/>
      <c r="GZ40" s="2"/>
      <c r="HA40" s="2">
        <v>0</v>
      </c>
      <c r="HB40" s="2">
        <v>0</v>
      </c>
      <c r="HC40" s="2">
        <f t="shared" si="83"/>
        <v>0</v>
      </c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ROW(SmtRes!A86)</f>
        <v>86</v>
      </c>
      <c r="D41">
        <f>ROW(EtalonRes!A80)</f>
        <v>80</v>
      </c>
      <c r="E41" t="s">
        <v>67</v>
      </c>
      <c r="F41" t="s">
        <v>68</v>
      </c>
      <c r="G41" t="s">
        <v>69</v>
      </c>
      <c r="H41" t="s">
        <v>70</v>
      </c>
      <c r="I41">
        <f>ROUND(4/100,9)</f>
        <v>0.04</v>
      </c>
      <c r="J41">
        <v>0</v>
      </c>
      <c r="O41">
        <f t="shared" si="48"/>
        <v>19482.84</v>
      </c>
      <c r="P41">
        <f t="shared" si="49"/>
        <v>17839.349999999999</v>
      </c>
      <c r="Q41">
        <f t="shared" si="50"/>
        <v>914.19</v>
      </c>
      <c r="R41">
        <f t="shared" si="51"/>
        <v>65.12</v>
      </c>
      <c r="S41">
        <f t="shared" si="52"/>
        <v>729.3</v>
      </c>
      <c r="T41">
        <f t="shared" si="53"/>
        <v>0</v>
      </c>
      <c r="U41">
        <f t="shared" si="54"/>
        <v>12.26728</v>
      </c>
      <c r="V41">
        <f t="shared" si="55"/>
        <v>0.74450000000000005</v>
      </c>
      <c r="W41">
        <f t="shared" si="56"/>
        <v>0</v>
      </c>
      <c r="X41">
        <f t="shared" si="57"/>
        <v>754.7</v>
      </c>
      <c r="Y41">
        <f t="shared" si="58"/>
        <v>436.93</v>
      </c>
      <c r="AA41">
        <v>28045061</v>
      </c>
      <c r="AB41">
        <f t="shared" si="59"/>
        <v>72588.800000000003</v>
      </c>
      <c r="AC41">
        <f t="shared" si="60"/>
        <v>66465.52</v>
      </c>
      <c r="AD41">
        <f>ROUND(((((ET41*1.25))-((EU41*1.25)))+AE41),2)</f>
        <v>3406.08</v>
      </c>
      <c r="AE41">
        <f>ROUND(((EU41*1.25)),2)</f>
        <v>242.63</v>
      </c>
      <c r="AF41">
        <f>ROUND(((EV41*1.15)),2)</f>
        <v>2717.2</v>
      </c>
      <c r="AG41">
        <f t="shared" si="63"/>
        <v>0</v>
      </c>
      <c r="AH41">
        <f>((EW41*1.15))</f>
        <v>306.68199999999996</v>
      </c>
      <c r="AI41">
        <f>((EX41*1.25))</f>
        <v>18.612500000000001</v>
      </c>
      <c r="AJ41">
        <f t="shared" si="65"/>
        <v>0</v>
      </c>
      <c r="AK41">
        <v>71553.16</v>
      </c>
      <c r="AL41">
        <v>66465.52</v>
      </c>
      <c r="AM41">
        <v>2724.86</v>
      </c>
      <c r="AN41">
        <v>194.1</v>
      </c>
      <c r="AO41">
        <v>2362.7800000000002</v>
      </c>
      <c r="AP41">
        <v>0</v>
      </c>
      <c r="AQ41">
        <v>266.68</v>
      </c>
      <c r="AR41">
        <v>14.89</v>
      </c>
      <c r="AS41">
        <v>0</v>
      </c>
      <c r="AT41">
        <v>95</v>
      </c>
      <c r="AU41">
        <v>55</v>
      </c>
      <c r="AV41">
        <v>1</v>
      </c>
      <c r="AW41">
        <v>1</v>
      </c>
      <c r="AZ41">
        <v>6.71</v>
      </c>
      <c r="BA41">
        <v>6.71</v>
      </c>
      <c r="BB41">
        <v>6.71</v>
      </c>
      <c r="BC41">
        <v>6.71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71</v>
      </c>
      <c r="BM41">
        <v>6001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6.71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105</v>
      </c>
      <c r="CA41">
        <v>65</v>
      </c>
      <c r="CE41">
        <v>0</v>
      </c>
      <c r="CF41">
        <v>0</v>
      </c>
      <c r="CG41">
        <v>0</v>
      </c>
      <c r="CM41">
        <v>0</v>
      </c>
      <c r="CN41" t="s">
        <v>678</v>
      </c>
      <c r="CO41">
        <v>0</v>
      </c>
      <c r="CP41">
        <f t="shared" si="66"/>
        <v>19482.839999999997</v>
      </c>
      <c r="CQ41">
        <f t="shared" si="67"/>
        <v>445983.63920000003</v>
      </c>
      <c r="CR41">
        <f t="shared" si="68"/>
        <v>22854.7968</v>
      </c>
      <c r="CS41">
        <f t="shared" si="69"/>
        <v>1628.0473</v>
      </c>
      <c r="CT41">
        <f t="shared" si="70"/>
        <v>18232.412</v>
      </c>
      <c r="CU41">
        <f t="shared" si="71"/>
        <v>0</v>
      </c>
      <c r="CV41">
        <f t="shared" si="72"/>
        <v>306.68199999999996</v>
      </c>
      <c r="CW41">
        <f t="shared" si="73"/>
        <v>18.612500000000001</v>
      </c>
      <c r="CX41">
        <f t="shared" si="74"/>
        <v>0</v>
      </c>
      <c r="CY41">
        <f t="shared" si="75"/>
        <v>754.69899999999996</v>
      </c>
      <c r="CZ41">
        <f t="shared" si="76"/>
        <v>436.93099999999998</v>
      </c>
      <c r="DC41" t="s">
        <v>6</v>
      </c>
      <c r="DD41" t="s">
        <v>6</v>
      </c>
      <c r="DE41" t="s">
        <v>72</v>
      </c>
      <c r="DF41" t="s">
        <v>72</v>
      </c>
      <c r="DG41" t="s">
        <v>73</v>
      </c>
      <c r="DH41" t="s">
        <v>6</v>
      </c>
      <c r="DI41" t="s">
        <v>73</v>
      </c>
      <c r="DJ41" t="s">
        <v>72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1007</v>
      </c>
      <c r="DV41" t="s">
        <v>70</v>
      </c>
      <c r="DW41" t="s">
        <v>70</v>
      </c>
      <c r="DX41">
        <v>100</v>
      </c>
      <c r="EE41">
        <v>27029010</v>
      </c>
      <c r="EF41">
        <v>2</v>
      </c>
      <c r="EG41" t="s">
        <v>30</v>
      </c>
      <c r="EH41">
        <v>0</v>
      </c>
      <c r="EI41" t="s">
        <v>6</v>
      </c>
      <c r="EJ41">
        <v>1</v>
      </c>
      <c r="EK41">
        <v>6001</v>
      </c>
      <c r="EL41" t="s">
        <v>74</v>
      </c>
      <c r="EM41" t="s">
        <v>75</v>
      </c>
      <c r="EO41" t="s">
        <v>76</v>
      </c>
      <c r="EQ41">
        <v>0</v>
      </c>
      <c r="ER41">
        <v>71553.16</v>
      </c>
      <c r="ES41">
        <v>66465.52</v>
      </c>
      <c r="ET41">
        <v>2724.86</v>
      </c>
      <c r="EU41">
        <v>194.1</v>
      </c>
      <c r="EV41">
        <v>2362.7800000000002</v>
      </c>
      <c r="EW41">
        <v>266.68</v>
      </c>
      <c r="EX41">
        <v>14.89</v>
      </c>
      <c r="EY41">
        <v>0</v>
      </c>
      <c r="FQ41">
        <v>0</v>
      </c>
      <c r="FR41">
        <f t="shared" si="39"/>
        <v>0</v>
      </c>
      <c r="FS41">
        <v>0</v>
      </c>
      <c r="FT41" t="s">
        <v>33</v>
      </c>
      <c r="FU41" t="s">
        <v>34</v>
      </c>
      <c r="FX41">
        <v>94.5</v>
      </c>
      <c r="FY41">
        <v>55.25</v>
      </c>
      <c r="GA41" t="s">
        <v>6</v>
      </c>
      <c r="GD41">
        <v>0</v>
      </c>
      <c r="GF41">
        <v>36679632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0"/>
        <v>0</v>
      </c>
      <c r="GM41">
        <f t="shared" si="77"/>
        <v>20674.47</v>
      </c>
      <c r="GN41">
        <f t="shared" si="78"/>
        <v>20674.47</v>
      </c>
      <c r="GO41">
        <f t="shared" si="79"/>
        <v>0</v>
      </c>
      <c r="GP41">
        <f t="shared" si="80"/>
        <v>0</v>
      </c>
      <c r="GR41">
        <v>0</v>
      </c>
      <c r="GS41">
        <v>3</v>
      </c>
      <c r="GT41">
        <v>0</v>
      </c>
      <c r="GU41" t="s">
        <v>6</v>
      </c>
      <c r="GV41">
        <f t="shared" si="81"/>
        <v>0</v>
      </c>
      <c r="GW41">
        <v>1</v>
      </c>
      <c r="GX41">
        <f t="shared" si="82"/>
        <v>0</v>
      </c>
      <c r="HA41">
        <v>0</v>
      </c>
      <c r="HB41">
        <v>0</v>
      </c>
      <c r="HC41">
        <f t="shared" si="83"/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58</v>
      </c>
      <c r="D42" s="2"/>
      <c r="E42" s="2" t="s">
        <v>77</v>
      </c>
      <c r="F42" s="2" t="s">
        <v>78</v>
      </c>
      <c r="G42" s="2" t="s">
        <v>79</v>
      </c>
      <c r="H42" s="2" t="s">
        <v>24</v>
      </c>
      <c r="I42" s="2">
        <f>I40*J42</f>
        <v>8.8000000000000005E-3</v>
      </c>
      <c r="J42" s="2">
        <v>0.22</v>
      </c>
      <c r="K42" s="2"/>
      <c r="L42" s="2"/>
      <c r="M42" s="2"/>
      <c r="N42" s="2"/>
      <c r="O42" s="2">
        <f t="shared" si="48"/>
        <v>65.48</v>
      </c>
      <c r="P42" s="2">
        <f t="shared" si="49"/>
        <v>65.48</v>
      </c>
      <c r="Q42" s="2">
        <f t="shared" si="50"/>
        <v>0</v>
      </c>
      <c r="R42" s="2">
        <f t="shared" si="51"/>
        <v>0</v>
      </c>
      <c r="S42" s="2">
        <f t="shared" si="52"/>
        <v>0</v>
      </c>
      <c r="T42" s="2">
        <f t="shared" si="53"/>
        <v>0</v>
      </c>
      <c r="U42" s="2">
        <f t="shared" si="54"/>
        <v>0</v>
      </c>
      <c r="V42" s="2">
        <f t="shared" si="55"/>
        <v>0</v>
      </c>
      <c r="W42" s="2">
        <f t="shared" si="56"/>
        <v>0</v>
      </c>
      <c r="X42" s="2">
        <f t="shared" si="57"/>
        <v>0</v>
      </c>
      <c r="Y42" s="2">
        <f t="shared" si="58"/>
        <v>0</v>
      </c>
      <c r="Z42" s="2"/>
      <c r="AA42" s="2">
        <v>28045047</v>
      </c>
      <c r="AB42" s="2">
        <f t="shared" si="59"/>
        <v>7441</v>
      </c>
      <c r="AC42" s="2">
        <f t="shared" si="60"/>
        <v>7441</v>
      </c>
      <c r="AD42" s="2">
        <f t="shared" ref="AD42:AD77" si="84">ROUND((((ET42)-(EU42))+AE42),2)</f>
        <v>0</v>
      </c>
      <c r="AE42" s="2">
        <f t="shared" ref="AE42:AE77" si="85">ROUND((EU42),2)</f>
        <v>0</v>
      </c>
      <c r="AF42" s="2">
        <f t="shared" ref="AF42:AF77" si="86">ROUND((EV42),2)</f>
        <v>0</v>
      </c>
      <c r="AG42" s="2">
        <f t="shared" si="63"/>
        <v>0</v>
      </c>
      <c r="AH42" s="2">
        <f t="shared" ref="AH42:AH77" si="87">(EW42)</f>
        <v>0</v>
      </c>
      <c r="AI42" s="2">
        <f t="shared" ref="AI42:AI77" si="88">(EX42)</f>
        <v>0</v>
      </c>
      <c r="AJ42" s="2">
        <f t="shared" si="65"/>
        <v>0</v>
      </c>
      <c r="AK42" s="2">
        <v>7441</v>
      </c>
      <c r="AL42" s="2">
        <v>7441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95</v>
      </c>
      <c r="AU42" s="2">
        <v>55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80</v>
      </c>
      <c r="BK42" s="2"/>
      <c r="BL42" s="2"/>
      <c r="BM42" s="2">
        <v>6001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105</v>
      </c>
      <c r="CA42" s="2">
        <v>65</v>
      </c>
      <c r="CB42" s="2"/>
      <c r="CC42" s="2"/>
      <c r="CD42" s="2"/>
      <c r="CE42" s="2">
        <v>0</v>
      </c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66"/>
        <v>65.48</v>
      </c>
      <c r="CQ42" s="2">
        <f t="shared" si="67"/>
        <v>7441</v>
      </c>
      <c r="CR42" s="2">
        <f t="shared" si="68"/>
        <v>0</v>
      </c>
      <c r="CS42" s="2">
        <f t="shared" si="69"/>
        <v>0</v>
      </c>
      <c r="CT42" s="2">
        <f t="shared" si="70"/>
        <v>0</v>
      </c>
      <c r="CU42" s="2">
        <f t="shared" si="71"/>
        <v>0</v>
      </c>
      <c r="CV42" s="2">
        <f t="shared" si="72"/>
        <v>0</v>
      </c>
      <c r="CW42" s="2">
        <f t="shared" si="73"/>
        <v>0</v>
      </c>
      <c r="CX42" s="2">
        <f t="shared" si="74"/>
        <v>0</v>
      </c>
      <c r="CY42" s="2">
        <f t="shared" si="75"/>
        <v>0</v>
      </c>
      <c r="CZ42" s="2">
        <f t="shared" si="76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1009</v>
      </c>
      <c r="DV42" s="2" t="s">
        <v>24</v>
      </c>
      <c r="DW42" s="2" t="s">
        <v>24</v>
      </c>
      <c r="DX42" s="2">
        <v>1000</v>
      </c>
      <c r="DY42" s="2"/>
      <c r="DZ42" s="2"/>
      <c r="EA42" s="2"/>
      <c r="EB42" s="2"/>
      <c r="EC42" s="2"/>
      <c r="ED42" s="2"/>
      <c r="EE42" s="2">
        <v>27029010</v>
      </c>
      <c r="EF42" s="2">
        <v>2</v>
      </c>
      <c r="EG42" s="2" t="s">
        <v>30</v>
      </c>
      <c r="EH42" s="2">
        <v>0</v>
      </c>
      <c r="EI42" s="2" t="s">
        <v>6</v>
      </c>
      <c r="EJ42" s="2">
        <v>1</v>
      </c>
      <c r="EK42" s="2">
        <v>6001</v>
      </c>
      <c r="EL42" s="2" t="s">
        <v>74</v>
      </c>
      <c r="EM42" s="2" t="s">
        <v>75</v>
      </c>
      <c r="EN42" s="2"/>
      <c r="EO42" s="2" t="s">
        <v>6</v>
      </c>
      <c r="EP42" s="2"/>
      <c r="EQ42" s="2">
        <v>0</v>
      </c>
      <c r="ER42" s="2">
        <v>7441</v>
      </c>
      <c r="ES42" s="2">
        <v>7441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39"/>
        <v>0</v>
      </c>
      <c r="FS42" s="2">
        <v>0</v>
      </c>
      <c r="FT42" s="2" t="s">
        <v>33</v>
      </c>
      <c r="FU42" s="2" t="s">
        <v>34</v>
      </c>
      <c r="FV42" s="2"/>
      <c r="FW42" s="2"/>
      <c r="FX42" s="2">
        <v>94.5</v>
      </c>
      <c r="FY42" s="2">
        <v>55.25</v>
      </c>
      <c r="FZ42" s="2"/>
      <c r="GA42" s="2" t="s">
        <v>6</v>
      </c>
      <c r="GB42" s="2"/>
      <c r="GC42" s="2"/>
      <c r="GD42" s="2">
        <v>0</v>
      </c>
      <c r="GE42" s="2"/>
      <c r="GF42" s="2">
        <v>-623732575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0"/>
        <v>0</v>
      </c>
      <c r="GM42" s="2">
        <f t="shared" si="77"/>
        <v>65.48</v>
      </c>
      <c r="GN42" s="2">
        <f t="shared" si="78"/>
        <v>65.48</v>
      </c>
      <c r="GO42" s="2">
        <f t="shared" si="79"/>
        <v>0</v>
      </c>
      <c r="GP42" s="2">
        <f t="shared" si="80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81"/>
        <v>0</v>
      </c>
      <c r="GW42" s="2">
        <v>1</v>
      </c>
      <c r="GX42" s="2">
        <f t="shared" si="82"/>
        <v>0</v>
      </c>
      <c r="GY42" s="2"/>
      <c r="GZ42" s="2"/>
      <c r="HA42" s="2">
        <v>0</v>
      </c>
      <c r="HB42" s="2">
        <v>0</v>
      </c>
      <c r="HC42" s="2">
        <f t="shared" si="83"/>
        <v>0</v>
      </c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79</v>
      </c>
      <c r="E43" t="s">
        <v>77</v>
      </c>
      <c r="F43" t="s">
        <v>78</v>
      </c>
      <c r="G43" t="s">
        <v>79</v>
      </c>
      <c r="H43" t="s">
        <v>24</v>
      </c>
      <c r="I43">
        <f>I41*J43</f>
        <v>8.8000000000000005E-3</v>
      </c>
      <c r="J43">
        <v>0.22</v>
      </c>
      <c r="O43">
        <f t="shared" si="48"/>
        <v>439.38</v>
      </c>
      <c r="P43">
        <f t="shared" si="49"/>
        <v>439.38</v>
      </c>
      <c r="Q43">
        <f t="shared" si="50"/>
        <v>0</v>
      </c>
      <c r="R43">
        <f t="shared" si="51"/>
        <v>0</v>
      </c>
      <c r="S43">
        <f t="shared" si="52"/>
        <v>0</v>
      </c>
      <c r="T43">
        <f t="shared" si="53"/>
        <v>0</v>
      </c>
      <c r="U43">
        <f t="shared" si="54"/>
        <v>0</v>
      </c>
      <c r="V43">
        <f t="shared" si="55"/>
        <v>0</v>
      </c>
      <c r="W43">
        <f t="shared" si="56"/>
        <v>0</v>
      </c>
      <c r="X43">
        <f t="shared" si="57"/>
        <v>0</v>
      </c>
      <c r="Y43">
        <f t="shared" si="58"/>
        <v>0</v>
      </c>
      <c r="AA43">
        <v>28045061</v>
      </c>
      <c r="AB43">
        <f t="shared" si="59"/>
        <v>7441</v>
      </c>
      <c r="AC43">
        <f t="shared" si="60"/>
        <v>7441</v>
      </c>
      <c r="AD43">
        <f t="shared" si="84"/>
        <v>0</v>
      </c>
      <c r="AE43">
        <f t="shared" si="85"/>
        <v>0</v>
      </c>
      <c r="AF43">
        <f t="shared" si="86"/>
        <v>0</v>
      </c>
      <c r="AG43">
        <f t="shared" si="63"/>
        <v>0</v>
      </c>
      <c r="AH43">
        <f t="shared" si="87"/>
        <v>0</v>
      </c>
      <c r="AI43">
        <f t="shared" si="88"/>
        <v>0</v>
      </c>
      <c r="AJ43">
        <f t="shared" si="65"/>
        <v>0</v>
      </c>
      <c r="AK43">
        <v>7441</v>
      </c>
      <c r="AL43">
        <v>7441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95</v>
      </c>
      <c r="AU43">
        <v>55</v>
      </c>
      <c r="AV43">
        <v>1</v>
      </c>
      <c r="AW43">
        <v>1</v>
      </c>
      <c r="AZ43">
        <v>6.71</v>
      </c>
      <c r="BA43">
        <v>1</v>
      </c>
      <c r="BB43">
        <v>1</v>
      </c>
      <c r="BC43">
        <v>6.71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80</v>
      </c>
      <c r="BM43">
        <v>6001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105</v>
      </c>
      <c r="CA43">
        <v>65</v>
      </c>
      <c r="CE43">
        <v>0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66"/>
        <v>439.38</v>
      </c>
      <c r="CQ43">
        <f t="shared" si="67"/>
        <v>49929.11</v>
      </c>
      <c r="CR43">
        <f t="shared" si="68"/>
        <v>0</v>
      </c>
      <c r="CS43">
        <f t="shared" si="69"/>
        <v>0</v>
      </c>
      <c r="CT43">
        <f t="shared" si="70"/>
        <v>0</v>
      </c>
      <c r="CU43">
        <f t="shared" si="71"/>
        <v>0</v>
      </c>
      <c r="CV43">
        <f t="shared" si="72"/>
        <v>0</v>
      </c>
      <c r="CW43">
        <f t="shared" si="73"/>
        <v>0</v>
      </c>
      <c r="CX43">
        <f t="shared" si="74"/>
        <v>0</v>
      </c>
      <c r="CY43">
        <f t="shared" si="75"/>
        <v>0</v>
      </c>
      <c r="CZ43">
        <f t="shared" si="76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24</v>
      </c>
      <c r="DW43" t="s">
        <v>24</v>
      </c>
      <c r="DX43">
        <v>1000</v>
      </c>
      <c r="EE43">
        <v>27029010</v>
      </c>
      <c r="EF43">
        <v>2</v>
      </c>
      <c r="EG43" t="s">
        <v>30</v>
      </c>
      <c r="EH43">
        <v>0</v>
      </c>
      <c r="EI43" t="s">
        <v>6</v>
      </c>
      <c r="EJ43">
        <v>1</v>
      </c>
      <c r="EK43">
        <v>6001</v>
      </c>
      <c r="EL43" t="s">
        <v>74</v>
      </c>
      <c r="EM43" t="s">
        <v>75</v>
      </c>
      <c r="EO43" t="s">
        <v>6</v>
      </c>
      <c r="EQ43">
        <v>0</v>
      </c>
      <c r="ER43">
        <v>7441</v>
      </c>
      <c r="ES43">
        <v>7441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39"/>
        <v>0</v>
      </c>
      <c r="FS43">
        <v>0</v>
      </c>
      <c r="FT43" t="s">
        <v>33</v>
      </c>
      <c r="FU43" t="s">
        <v>34</v>
      </c>
      <c r="FX43">
        <v>94.5</v>
      </c>
      <c r="FY43">
        <v>55.25</v>
      </c>
      <c r="GA43" t="s">
        <v>6</v>
      </c>
      <c r="GD43">
        <v>0</v>
      </c>
      <c r="GF43">
        <v>-623732575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0"/>
        <v>0</v>
      </c>
      <c r="GM43">
        <f t="shared" si="77"/>
        <v>439.38</v>
      </c>
      <c r="GN43">
        <f t="shared" si="78"/>
        <v>439.38</v>
      </c>
      <c r="GO43">
        <f t="shared" si="79"/>
        <v>0</v>
      </c>
      <c r="GP43">
        <f t="shared" si="80"/>
        <v>0</v>
      </c>
      <c r="GR43">
        <v>0</v>
      </c>
      <c r="GS43">
        <v>3</v>
      </c>
      <c r="GT43">
        <v>0</v>
      </c>
      <c r="GU43" t="s">
        <v>6</v>
      </c>
      <c r="GV43">
        <f t="shared" si="81"/>
        <v>0</v>
      </c>
      <c r="GW43">
        <v>1</v>
      </c>
      <c r="GX43">
        <f t="shared" si="82"/>
        <v>0</v>
      </c>
      <c r="HA43">
        <v>0</v>
      </c>
      <c r="HB43">
        <v>0</v>
      </c>
      <c r="HC43">
        <f t="shared" si="83"/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60</v>
      </c>
      <c r="D44" s="2"/>
      <c r="E44" s="2" t="s">
        <v>81</v>
      </c>
      <c r="F44" s="2" t="s">
        <v>82</v>
      </c>
      <c r="G44" s="2" t="s">
        <v>83</v>
      </c>
      <c r="H44" s="2" t="s">
        <v>24</v>
      </c>
      <c r="I44" s="2">
        <f>I40*J44</f>
        <v>0.222</v>
      </c>
      <c r="J44" s="2">
        <v>5.55</v>
      </c>
      <c r="K44" s="2"/>
      <c r="L44" s="2"/>
      <c r="M44" s="2"/>
      <c r="N44" s="2"/>
      <c r="O44" s="2">
        <f t="shared" si="48"/>
        <v>1254.3</v>
      </c>
      <c r="P44" s="2">
        <f t="shared" si="49"/>
        <v>1254.3</v>
      </c>
      <c r="Q44" s="2">
        <f t="shared" si="50"/>
        <v>0</v>
      </c>
      <c r="R44" s="2">
        <f t="shared" si="51"/>
        <v>0</v>
      </c>
      <c r="S44" s="2">
        <f t="shared" si="52"/>
        <v>0</v>
      </c>
      <c r="T44" s="2">
        <f t="shared" si="53"/>
        <v>0</v>
      </c>
      <c r="U44" s="2">
        <f t="shared" si="54"/>
        <v>0</v>
      </c>
      <c r="V44" s="2">
        <f t="shared" si="55"/>
        <v>0</v>
      </c>
      <c r="W44" s="2">
        <f t="shared" si="56"/>
        <v>0</v>
      </c>
      <c r="X44" s="2">
        <f t="shared" si="57"/>
        <v>0</v>
      </c>
      <c r="Y44" s="2">
        <f t="shared" si="58"/>
        <v>0</v>
      </c>
      <c r="Z44" s="2"/>
      <c r="AA44" s="2">
        <v>28045047</v>
      </c>
      <c r="AB44" s="2">
        <f t="shared" si="59"/>
        <v>5650</v>
      </c>
      <c r="AC44" s="2">
        <f t="shared" si="60"/>
        <v>5650</v>
      </c>
      <c r="AD44" s="2">
        <f t="shared" si="84"/>
        <v>0</v>
      </c>
      <c r="AE44" s="2">
        <f t="shared" si="85"/>
        <v>0</v>
      </c>
      <c r="AF44" s="2">
        <f t="shared" si="86"/>
        <v>0</v>
      </c>
      <c r="AG44" s="2">
        <f t="shared" si="63"/>
        <v>0</v>
      </c>
      <c r="AH44" s="2">
        <f t="shared" si="87"/>
        <v>0</v>
      </c>
      <c r="AI44" s="2">
        <f t="shared" si="88"/>
        <v>0</v>
      </c>
      <c r="AJ44" s="2">
        <f t="shared" si="65"/>
        <v>0</v>
      </c>
      <c r="AK44" s="2">
        <v>5650</v>
      </c>
      <c r="AL44" s="2">
        <v>5650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95</v>
      </c>
      <c r="AU44" s="2">
        <v>55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84</v>
      </c>
      <c r="BK44" s="2"/>
      <c r="BL44" s="2"/>
      <c r="BM44" s="2">
        <v>6001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105</v>
      </c>
      <c r="CA44" s="2">
        <v>65</v>
      </c>
      <c r="CB44" s="2"/>
      <c r="CC44" s="2"/>
      <c r="CD44" s="2"/>
      <c r="CE44" s="2">
        <v>0</v>
      </c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66"/>
        <v>1254.3</v>
      </c>
      <c r="CQ44" s="2">
        <f t="shared" si="67"/>
        <v>5650</v>
      </c>
      <c r="CR44" s="2">
        <f t="shared" si="68"/>
        <v>0</v>
      </c>
      <c r="CS44" s="2">
        <f t="shared" si="69"/>
        <v>0</v>
      </c>
      <c r="CT44" s="2">
        <f t="shared" si="70"/>
        <v>0</v>
      </c>
      <c r="CU44" s="2">
        <f t="shared" si="71"/>
        <v>0</v>
      </c>
      <c r="CV44" s="2">
        <f t="shared" si="72"/>
        <v>0</v>
      </c>
      <c r="CW44" s="2">
        <f t="shared" si="73"/>
        <v>0</v>
      </c>
      <c r="CX44" s="2">
        <f t="shared" si="74"/>
        <v>0</v>
      </c>
      <c r="CY44" s="2">
        <f t="shared" si="75"/>
        <v>0</v>
      </c>
      <c r="CZ44" s="2">
        <f t="shared" si="76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1009</v>
      </c>
      <c r="DV44" s="2" t="s">
        <v>24</v>
      </c>
      <c r="DW44" s="2" t="s">
        <v>24</v>
      </c>
      <c r="DX44" s="2">
        <v>1000</v>
      </c>
      <c r="DY44" s="2"/>
      <c r="DZ44" s="2"/>
      <c r="EA44" s="2"/>
      <c r="EB44" s="2"/>
      <c r="EC44" s="2"/>
      <c r="ED44" s="2"/>
      <c r="EE44" s="2">
        <v>27029010</v>
      </c>
      <c r="EF44" s="2">
        <v>2</v>
      </c>
      <c r="EG44" s="2" t="s">
        <v>30</v>
      </c>
      <c r="EH44" s="2">
        <v>0</v>
      </c>
      <c r="EI44" s="2" t="s">
        <v>6</v>
      </c>
      <c r="EJ44" s="2">
        <v>1</v>
      </c>
      <c r="EK44" s="2">
        <v>6001</v>
      </c>
      <c r="EL44" s="2" t="s">
        <v>74</v>
      </c>
      <c r="EM44" s="2" t="s">
        <v>75</v>
      </c>
      <c r="EN44" s="2"/>
      <c r="EO44" s="2" t="s">
        <v>6</v>
      </c>
      <c r="EP44" s="2"/>
      <c r="EQ44" s="2">
        <v>0</v>
      </c>
      <c r="ER44" s="2">
        <v>5650</v>
      </c>
      <c r="ES44" s="2">
        <v>5650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39"/>
        <v>0</v>
      </c>
      <c r="FS44" s="2">
        <v>0</v>
      </c>
      <c r="FT44" s="2" t="s">
        <v>33</v>
      </c>
      <c r="FU44" s="2" t="s">
        <v>34</v>
      </c>
      <c r="FV44" s="2"/>
      <c r="FW44" s="2"/>
      <c r="FX44" s="2">
        <v>94.5</v>
      </c>
      <c r="FY44" s="2">
        <v>55.25</v>
      </c>
      <c r="FZ44" s="2"/>
      <c r="GA44" s="2" t="s">
        <v>6</v>
      </c>
      <c r="GB44" s="2"/>
      <c r="GC44" s="2"/>
      <c r="GD44" s="2">
        <v>0</v>
      </c>
      <c r="GE44" s="2"/>
      <c r="GF44" s="2">
        <v>-439913671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0"/>
        <v>0</v>
      </c>
      <c r="GM44" s="2">
        <f t="shared" si="77"/>
        <v>1254.3</v>
      </c>
      <c r="GN44" s="2">
        <f t="shared" si="78"/>
        <v>1254.3</v>
      </c>
      <c r="GO44" s="2">
        <f t="shared" si="79"/>
        <v>0</v>
      </c>
      <c r="GP44" s="2">
        <f t="shared" si="80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81"/>
        <v>0</v>
      </c>
      <c r="GW44" s="2">
        <v>1</v>
      </c>
      <c r="GX44" s="2">
        <f t="shared" si="82"/>
        <v>0</v>
      </c>
      <c r="GY44" s="2"/>
      <c r="GZ44" s="2"/>
      <c r="HA44" s="2">
        <v>0</v>
      </c>
      <c r="HB44" s="2">
        <v>0</v>
      </c>
      <c r="HC44" s="2">
        <f t="shared" si="83"/>
        <v>0</v>
      </c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81</v>
      </c>
      <c r="E45" t="s">
        <v>81</v>
      </c>
      <c r="F45" t="s">
        <v>82</v>
      </c>
      <c r="G45" t="s">
        <v>83</v>
      </c>
      <c r="H45" t="s">
        <v>24</v>
      </c>
      <c r="I45">
        <f>I41*J45</f>
        <v>0.222</v>
      </c>
      <c r="J45">
        <v>5.55</v>
      </c>
      <c r="O45">
        <f t="shared" si="48"/>
        <v>8416.35</v>
      </c>
      <c r="P45">
        <f t="shared" si="49"/>
        <v>8416.35</v>
      </c>
      <c r="Q45">
        <f t="shared" si="50"/>
        <v>0</v>
      </c>
      <c r="R45">
        <f t="shared" si="51"/>
        <v>0</v>
      </c>
      <c r="S45">
        <f t="shared" si="52"/>
        <v>0</v>
      </c>
      <c r="T45">
        <f t="shared" si="53"/>
        <v>0</v>
      </c>
      <c r="U45">
        <f t="shared" si="54"/>
        <v>0</v>
      </c>
      <c r="V45">
        <f t="shared" si="55"/>
        <v>0</v>
      </c>
      <c r="W45">
        <f t="shared" si="56"/>
        <v>0</v>
      </c>
      <c r="X45">
        <f t="shared" si="57"/>
        <v>0</v>
      </c>
      <c r="Y45">
        <f t="shared" si="58"/>
        <v>0</v>
      </c>
      <c r="AA45">
        <v>28045061</v>
      </c>
      <c r="AB45">
        <f t="shared" si="59"/>
        <v>5650</v>
      </c>
      <c r="AC45">
        <f t="shared" si="60"/>
        <v>5650</v>
      </c>
      <c r="AD45">
        <f t="shared" si="84"/>
        <v>0</v>
      </c>
      <c r="AE45">
        <f t="shared" si="85"/>
        <v>0</v>
      </c>
      <c r="AF45">
        <f t="shared" si="86"/>
        <v>0</v>
      </c>
      <c r="AG45">
        <f t="shared" si="63"/>
        <v>0</v>
      </c>
      <c r="AH45">
        <f t="shared" si="87"/>
        <v>0</v>
      </c>
      <c r="AI45">
        <f t="shared" si="88"/>
        <v>0</v>
      </c>
      <c r="AJ45">
        <f t="shared" si="65"/>
        <v>0</v>
      </c>
      <c r="AK45">
        <v>5650</v>
      </c>
      <c r="AL45">
        <v>5650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55</v>
      </c>
      <c r="AV45">
        <v>1</v>
      </c>
      <c r="AW45">
        <v>1</v>
      </c>
      <c r="AZ45">
        <v>6.71</v>
      </c>
      <c r="BA45">
        <v>1</v>
      </c>
      <c r="BB45">
        <v>1</v>
      </c>
      <c r="BC45">
        <v>6.71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84</v>
      </c>
      <c r="BM45">
        <v>6001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105</v>
      </c>
      <c r="CA45">
        <v>65</v>
      </c>
      <c r="CE45">
        <v>0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66"/>
        <v>8416.35</v>
      </c>
      <c r="CQ45">
        <f t="shared" si="67"/>
        <v>37911.5</v>
      </c>
      <c r="CR45">
        <f t="shared" si="68"/>
        <v>0</v>
      </c>
      <c r="CS45">
        <f t="shared" si="69"/>
        <v>0</v>
      </c>
      <c r="CT45">
        <f t="shared" si="70"/>
        <v>0</v>
      </c>
      <c r="CU45">
        <f t="shared" si="71"/>
        <v>0</v>
      </c>
      <c r="CV45">
        <f t="shared" si="72"/>
        <v>0</v>
      </c>
      <c r="CW45">
        <f t="shared" si="73"/>
        <v>0</v>
      </c>
      <c r="CX45">
        <f t="shared" si="74"/>
        <v>0</v>
      </c>
      <c r="CY45">
        <f t="shared" si="75"/>
        <v>0</v>
      </c>
      <c r="CZ45">
        <f t="shared" si="76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24</v>
      </c>
      <c r="DW45" t="s">
        <v>24</v>
      </c>
      <c r="DX45">
        <v>1000</v>
      </c>
      <c r="EE45">
        <v>27029010</v>
      </c>
      <c r="EF45">
        <v>2</v>
      </c>
      <c r="EG45" t="s">
        <v>30</v>
      </c>
      <c r="EH45">
        <v>0</v>
      </c>
      <c r="EI45" t="s">
        <v>6</v>
      </c>
      <c r="EJ45">
        <v>1</v>
      </c>
      <c r="EK45">
        <v>6001</v>
      </c>
      <c r="EL45" t="s">
        <v>74</v>
      </c>
      <c r="EM45" t="s">
        <v>75</v>
      </c>
      <c r="EO45" t="s">
        <v>6</v>
      </c>
      <c r="EQ45">
        <v>0</v>
      </c>
      <c r="ER45">
        <v>5650</v>
      </c>
      <c r="ES45">
        <v>5650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39"/>
        <v>0</v>
      </c>
      <c r="FS45">
        <v>0</v>
      </c>
      <c r="FT45" t="s">
        <v>33</v>
      </c>
      <c r="FU45" t="s">
        <v>34</v>
      </c>
      <c r="FX45">
        <v>94.5</v>
      </c>
      <c r="FY45">
        <v>55.25</v>
      </c>
      <c r="GA45" t="s">
        <v>6</v>
      </c>
      <c r="GD45">
        <v>0</v>
      </c>
      <c r="GF45">
        <v>-439913671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0"/>
        <v>0</v>
      </c>
      <c r="GM45">
        <f t="shared" si="77"/>
        <v>8416.35</v>
      </c>
      <c r="GN45">
        <f t="shared" si="78"/>
        <v>8416.35</v>
      </c>
      <c r="GO45">
        <f t="shared" si="79"/>
        <v>0</v>
      </c>
      <c r="GP45">
        <f t="shared" si="80"/>
        <v>0</v>
      </c>
      <c r="GR45">
        <v>0</v>
      </c>
      <c r="GS45">
        <v>3</v>
      </c>
      <c r="GT45">
        <v>0</v>
      </c>
      <c r="GU45" t="s">
        <v>6</v>
      </c>
      <c r="GV45">
        <f t="shared" si="81"/>
        <v>0</v>
      </c>
      <c r="GW45">
        <v>1</v>
      </c>
      <c r="GX45">
        <f t="shared" si="82"/>
        <v>0</v>
      </c>
      <c r="HA45">
        <v>0</v>
      </c>
      <c r="HB45">
        <v>0</v>
      </c>
      <c r="HC45">
        <f t="shared" si="83"/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56</v>
      </c>
      <c r="D46" s="2"/>
      <c r="E46" s="2" t="s">
        <v>85</v>
      </c>
      <c r="F46" s="2" t="s">
        <v>86</v>
      </c>
      <c r="G46" s="2" t="s">
        <v>87</v>
      </c>
      <c r="H46" s="2" t="s">
        <v>28</v>
      </c>
      <c r="I46" s="2">
        <f>I40*J46</f>
        <v>-4.0600000000000005</v>
      </c>
      <c r="J46" s="2">
        <v>-101.50000000000001</v>
      </c>
      <c r="K46" s="2"/>
      <c r="L46" s="2"/>
      <c r="M46" s="2"/>
      <c r="N46" s="2"/>
      <c r="O46" s="2">
        <f t="shared" si="48"/>
        <v>-2436</v>
      </c>
      <c r="P46" s="2">
        <f t="shared" si="49"/>
        <v>-2436</v>
      </c>
      <c r="Q46" s="2">
        <f t="shared" si="50"/>
        <v>0</v>
      </c>
      <c r="R46" s="2">
        <f t="shared" si="51"/>
        <v>0</v>
      </c>
      <c r="S46" s="2">
        <f t="shared" si="52"/>
        <v>0</v>
      </c>
      <c r="T46" s="2">
        <f t="shared" si="53"/>
        <v>0</v>
      </c>
      <c r="U46" s="2">
        <f t="shared" si="54"/>
        <v>0</v>
      </c>
      <c r="V46" s="2">
        <f t="shared" si="55"/>
        <v>0</v>
      </c>
      <c r="W46" s="2">
        <f t="shared" si="56"/>
        <v>0</v>
      </c>
      <c r="X46" s="2">
        <f t="shared" si="57"/>
        <v>0</v>
      </c>
      <c r="Y46" s="2">
        <f t="shared" si="58"/>
        <v>0</v>
      </c>
      <c r="Z46" s="2"/>
      <c r="AA46" s="2">
        <v>28045047</v>
      </c>
      <c r="AB46" s="2">
        <f t="shared" si="59"/>
        <v>600</v>
      </c>
      <c r="AC46" s="2">
        <f t="shared" si="60"/>
        <v>600</v>
      </c>
      <c r="AD46" s="2">
        <f t="shared" si="84"/>
        <v>0</v>
      </c>
      <c r="AE46" s="2">
        <f t="shared" si="85"/>
        <v>0</v>
      </c>
      <c r="AF46" s="2">
        <f t="shared" si="86"/>
        <v>0</v>
      </c>
      <c r="AG46" s="2">
        <f t="shared" si="63"/>
        <v>0</v>
      </c>
      <c r="AH46" s="2">
        <f t="shared" si="87"/>
        <v>0</v>
      </c>
      <c r="AI46" s="2">
        <f t="shared" si="88"/>
        <v>0</v>
      </c>
      <c r="AJ46" s="2">
        <f t="shared" si="65"/>
        <v>0</v>
      </c>
      <c r="AK46" s="2">
        <v>600</v>
      </c>
      <c r="AL46" s="2">
        <v>600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95</v>
      </c>
      <c r="AU46" s="2">
        <v>55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3</v>
      </c>
      <c r="BI46" s="2">
        <v>1</v>
      </c>
      <c r="BJ46" s="2" t="s">
        <v>88</v>
      </c>
      <c r="BK46" s="2"/>
      <c r="BL46" s="2"/>
      <c r="BM46" s="2">
        <v>6001</v>
      </c>
      <c r="BN46" s="2">
        <v>0</v>
      </c>
      <c r="BO46" s="2" t="s">
        <v>6</v>
      </c>
      <c r="BP46" s="2">
        <v>0</v>
      </c>
      <c r="BQ46" s="2">
        <v>2</v>
      </c>
      <c r="BR46" s="2">
        <v>1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105</v>
      </c>
      <c r="CA46" s="2">
        <v>65</v>
      </c>
      <c r="CB46" s="2"/>
      <c r="CC46" s="2"/>
      <c r="CD46" s="2"/>
      <c r="CE46" s="2">
        <v>0</v>
      </c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66"/>
        <v>-2436</v>
      </c>
      <c r="CQ46" s="2">
        <f t="shared" si="67"/>
        <v>600</v>
      </c>
      <c r="CR46" s="2">
        <f t="shared" si="68"/>
        <v>0</v>
      </c>
      <c r="CS46" s="2">
        <f t="shared" si="69"/>
        <v>0</v>
      </c>
      <c r="CT46" s="2">
        <f t="shared" si="70"/>
        <v>0</v>
      </c>
      <c r="CU46" s="2">
        <f t="shared" si="71"/>
        <v>0</v>
      </c>
      <c r="CV46" s="2">
        <f t="shared" si="72"/>
        <v>0</v>
      </c>
      <c r="CW46" s="2">
        <f t="shared" si="73"/>
        <v>0</v>
      </c>
      <c r="CX46" s="2">
        <f t="shared" si="74"/>
        <v>0</v>
      </c>
      <c r="CY46" s="2">
        <f t="shared" si="75"/>
        <v>0</v>
      </c>
      <c r="CZ46" s="2">
        <f t="shared" si="76"/>
        <v>0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1007</v>
      </c>
      <c r="DV46" s="2" t="s">
        <v>28</v>
      </c>
      <c r="DW46" s="2" t="s">
        <v>28</v>
      </c>
      <c r="DX46" s="2">
        <v>1</v>
      </c>
      <c r="DY46" s="2"/>
      <c r="DZ46" s="2"/>
      <c r="EA46" s="2"/>
      <c r="EB46" s="2"/>
      <c r="EC46" s="2"/>
      <c r="ED46" s="2"/>
      <c r="EE46" s="2">
        <v>27029010</v>
      </c>
      <c r="EF46" s="2">
        <v>2</v>
      </c>
      <c r="EG46" s="2" t="s">
        <v>30</v>
      </c>
      <c r="EH46" s="2">
        <v>0</v>
      </c>
      <c r="EI46" s="2" t="s">
        <v>6</v>
      </c>
      <c r="EJ46" s="2">
        <v>1</v>
      </c>
      <c r="EK46" s="2">
        <v>6001</v>
      </c>
      <c r="EL46" s="2" t="s">
        <v>74</v>
      </c>
      <c r="EM46" s="2" t="s">
        <v>75</v>
      </c>
      <c r="EN46" s="2"/>
      <c r="EO46" s="2" t="s">
        <v>6</v>
      </c>
      <c r="EP46" s="2"/>
      <c r="EQ46" s="2">
        <v>0</v>
      </c>
      <c r="ER46" s="2">
        <v>600</v>
      </c>
      <c r="ES46" s="2">
        <v>600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39"/>
        <v>0</v>
      </c>
      <c r="FS46" s="2">
        <v>0</v>
      </c>
      <c r="FT46" s="2" t="s">
        <v>33</v>
      </c>
      <c r="FU46" s="2" t="s">
        <v>34</v>
      </c>
      <c r="FV46" s="2"/>
      <c r="FW46" s="2"/>
      <c r="FX46" s="2">
        <v>94.5</v>
      </c>
      <c r="FY46" s="2">
        <v>55.25</v>
      </c>
      <c r="FZ46" s="2"/>
      <c r="GA46" s="2" t="s">
        <v>6</v>
      </c>
      <c r="GB46" s="2"/>
      <c r="GC46" s="2"/>
      <c r="GD46" s="2">
        <v>0</v>
      </c>
      <c r="GE46" s="2"/>
      <c r="GF46" s="2">
        <v>429653816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0"/>
        <v>0</v>
      </c>
      <c r="GM46" s="2">
        <f t="shared" si="77"/>
        <v>-2436</v>
      </c>
      <c r="GN46" s="2">
        <f t="shared" si="78"/>
        <v>-2436</v>
      </c>
      <c r="GO46" s="2">
        <f t="shared" si="79"/>
        <v>0</v>
      </c>
      <c r="GP46" s="2">
        <f t="shared" si="80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81"/>
        <v>0</v>
      </c>
      <c r="GW46" s="2">
        <v>1</v>
      </c>
      <c r="GX46" s="2">
        <f t="shared" si="82"/>
        <v>0</v>
      </c>
      <c r="GY46" s="2"/>
      <c r="GZ46" s="2"/>
      <c r="HA46" s="2">
        <v>0</v>
      </c>
      <c r="HB46" s="2">
        <v>0</v>
      </c>
      <c r="HC46" s="2">
        <f t="shared" si="83"/>
        <v>0</v>
      </c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77</v>
      </c>
      <c r="E47" t="s">
        <v>85</v>
      </c>
      <c r="F47" t="s">
        <v>86</v>
      </c>
      <c r="G47" t="s">
        <v>87</v>
      </c>
      <c r="H47" t="s">
        <v>28</v>
      </c>
      <c r="I47">
        <f>I41*J47</f>
        <v>-4.0600000000000005</v>
      </c>
      <c r="J47">
        <v>-101.50000000000001</v>
      </c>
      <c r="O47">
        <f t="shared" si="48"/>
        <v>-16345.56</v>
      </c>
      <c r="P47">
        <f t="shared" si="49"/>
        <v>-16345.56</v>
      </c>
      <c r="Q47">
        <f t="shared" si="50"/>
        <v>0</v>
      </c>
      <c r="R47">
        <f t="shared" si="51"/>
        <v>0</v>
      </c>
      <c r="S47">
        <f t="shared" si="52"/>
        <v>0</v>
      </c>
      <c r="T47">
        <f t="shared" si="53"/>
        <v>0</v>
      </c>
      <c r="U47">
        <f t="shared" si="54"/>
        <v>0</v>
      </c>
      <c r="V47">
        <f t="shared" si="55"/>
        <v>0</v>
      </c>
      <c r="W47">
        <f t="shared" si="56"/>
        <v>0</v>
      </c>
      <c r="X47">
        <f t="shared" si="57"/>
        <v>0</v>
      </c>
      <c r="Y47">
        <f t="shared" si="58"/>
        <v>0</v>
      </c>
      <c r="AA47">
        <v>28045061</v>
      </c>
      <c r="AB47">
        <f t="shared" si="59"/>
        <v>600</v>
      </c>
      <c r="AC47">
        <f t="shared" si="60"/>
        <v>600</v>
      </c>
      <c r="AD47">
        <f t="shared" si="84"/>
        <v>0</v>
      </c>
      <c r="AE47">
        <f t="shared" si="85"/>
        <v>0</v>
      </c>
      <c r="AF47">
        <f t="shared" si="86"/>
        <v>0</v>
      </c>
      <c r="AG47">
        <f t="shared" si="63"/>
        <v>0</v>
      </c>
      <c r="AH47">
        <f t="shared" si="87"/>
        <v>0</v>
      </c>
      <c r="AI47">
        <f t="shared" si="88"/>
        <v>0</v>
      </c>
      <c r="AJ47">
        <f t="shared" si="65"/>
        <v>0</v>
      </c>
      <c r="AK47">
        <v>600</v>
      </c>
      <c r="AL47">
        <v>600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55</v>
      </c>
      <c r="AV47">
        <v>1</v>
      </c>
      <c r="AW47">
        <v>1</v>
      </c>
      <c r="AZ47">
        <v>6.71</v>
      </c>
      <c r="BA47">
        <v>1</v>
      </c>
      <c r="BB47">
        <v>1</v>
      </c>
      <c r="BC47">
        <v>6.71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88</v>
      </c>
      <c r="BM47">
        <v>6001</v>
      </c>
      <c r="BN47">
        <v>0</v>
      </c>
      <c r="BO47" t="s">
        <v>6</v>
      </c>
      <c r="BP47">
        <v>0</v>
      </c>
      <c r="BQ47">
        <v>2</v>
      </c>
      <c r="BR47">
        <v>1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105</v>
      </c>
      <c r="CA47">
        <v>65</v>
      </c>
      <c r="CE47">
        <v>0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66"/>
        <v>-16345.56</v>
      </c>
      <c r="CQ47">
        <f t="shared" si="67"/>
        <v>4026</v>
      </c>
      <c r="CR47">
        <f t="shared" si="68"/>
        <v>0</v>
      </c>
      <c r="CS47">
        <f t="shared" si="69"/>
        <v>0</v>
      </c>
      <c r="CT47">
        <f t="shared" si="70"/>
        <v>0</v>
      </c>
      <c r="CU47">
        <f t="shared" si="71"/>
        <v>0</v>
      </c>
      <c r="CV47">
        <f t="shared" si="72"/>
        <v>0</v>
      </c>
      <c r="CW47">
        <f t="shared" si="73"/>
        <v>0</v>
      </c>
      <c r="CX47">
        <f t="shared" si="74"/>
        <v>0</v>
      </c>
      <c r="CY47">
        <f t="shared" si="75"/>
        <v>0</v>
      </c>
      <c r="CZ47">
        <f t="shared" si="76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1007</v>
      </c>
      <c r="DV47" t="s">
        <v>28</v>
      </c>
      <c r="DW47" t="s">
        <v>28</v>
      </c>
      <c r="DX47">
        <v>1</v>
      </c>
      <c r="EE47">
        <v>27029010</v>
      </c>
      <c r="EF47">
        <v>2</v>
      </c>
      <c r="EG47" t="s">
        <v>30</v>
      </c>
      <c r="EH47">
        <v>0</v>
      </c>
      <c r="EI47" t="s">
        <v>6</v>
      </c>
      <c r="EJ47">
        <v>1</v>
      </c>
      <c r="EK47">
        <v>6001</v>
      </c>
      <c r="EL47" t="s">
        <v>74</v>
      </c>
      <c r="EM47" t="s">
        <v>75</v>
      </c>
      <c r="EO47" t="s">
        <v>6</v>
      </c>
      <c r="EQ47">
        <v>0</v>
      </c>
      <c r="ER47">
        <v>600</v>
      </c>
      <c r="ES47">
        <v>600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39"/>
        <v>0</v>
      </c>
      <c r="FS47">
        <v>0</v>
      </c>
      <c r="FT47" t="s">
        <v>33</v>
      </c>
      <c r="FU47" t="s">
        <v>34</v>
      </c>
      <c r="FX47">
        <v>94.5</v>
      </c>
      <c r="FY47">
        <v>55.25</v>
      </c>
      <c r="GA47" t="s">
        <v>6</v>
      </c>
      <c r="GD47">
        <v>0</v>
      </c>
      <c r="GF47">
        <v>429653816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0"/>
        <v>0</v>
      </c>
      <c r="GM47">
        <f t="shared" si="77"/>
        <v>-16345.56</v>
      </c>
      <c r="GN47">
        <f t="shared" si="78"/>
        <v>-16345.56</v>
      </c>
      <c r="GO47">
        <f t="shared" si="79"/>
        <v>0</v>
      </c>
      <c r="GP47">
        <f t="shared" si="80"/>
        <v>0</v>
      </c>
      <c r="GR47">
        <v>0</v>
      </c>
      <c r="GS47">
        <v>3</v>
      </c>
      <c r="GT47">
        <v>0</v>
      </c>
      <c r="GU47" t="s">
        <v>6</v>
      </c>
      <c r="GV47">
        <f t="shared" si="81"/>
        <v>0</v>
      </c>
      <c r="GW47">
        <v>1</v>
      </c>
      <c r="GX47">
        <f t="shared" si="82"/>
        <v>0</v>
      </c>
      <c r="HA47">
        <v>0</v>
      </c>
      <c r="HB47">
        <v>0</v>
      </c>
      <c r="HC47">
        <f t="shared" si="83"/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57</v>
      </c>
      <c r="D48" s="2"/>
      <c r="E48" s="2" t="s">
        <v>89</v>
      </c>
      <c r="F48" s="2" t="s">
        <v>90</v>
      </c>
      <c r="G48" s="2" t="s">
        <v>91</v>
      </c>
      <c r="H48" s="2" t="s">
        <v>28</v>
      </c>
      <c r="I48" s="2">
        <f>I40*J48</f>
        <v>4.0599999999999996</v>
      </c>
      <c r="J48" s="2">
        <v>101.49999999999999</v>
      </c>
      <c r="K48" s="2"/>
      <c r="L48" s="2"/>
      <c r="M48" s="2"/>
      <c r="N48" s="2"/>
      <c r="O48" s="2">
        <f t="shared" si="48"/>
        <v>2842</v>
      </c>
      <c r="P48" s="2">
        <f t="shared" si="49"/>
        <v>2842</v>
      </c>
      <c r="Q48" s="2">
        <f t="shared" si="50"/>
        <v>0</v>
      </c>
      <c r="R48" s="2">
        <f t="shared" si="51"/>
        <v>0</v>
      </c>
      <c r="S48" s="2">
        <f t="shared" si="52"/>
        <v>0</v>
      </c>
      <c r="T48" s="2">
        <f t="shared" si="53"/>
        <v>0</v>
      </c>
      <c r="U48" s="2">
        <f t="shared" si="54"/>
        <v>0</v>
      </c>
      <c r="V48" s="2">
        <f t="shared" si="55"/>
        <v>0</v>
      </c>
      <c r="W48" s="2">
        <f t="shared" si="56"/>
        <v>0</v>
      </c>
      <c r="X48" s="2">
        <f t="shared" si="57"/>
        <v>0</v>
      </c>
      <c r="Y48" s="2">
        <f t="shared" si="58"/>
        <v>0</v>
      </c>
      <c r="Z48" s="2"/>
      <c r="AA48" s="2">
        <v>28045047</v>
      </c>
      <c r="AB48" s="2">
        <f t="shared" si="59"/>
        <v>700</v>
      </c>
      <c r="AC48" s="2">
        <f t="shared" si="60"/>
        <v>700</v>
      </c>
      <c r="AD48" s="2">
        <f t="shared" si="84"/>
        <v>0</v>
      </c>
      <c r="AE48" s="2">
        <f t="shared" si="85"/>
        <v>0</v>
      </c>
      <c r="AF48" s="2">
        <f t="shared" si="86"/>
        <v>0</v>
      </c>
      <c r="AG48" s="2">
        <f t="shared" si="63"/>
        <v>0</v>
      </c>
      <c r="AH48" s="2">
        <f t="shared" si="87"/>
        <v>0</v>
      </c>
      <c r="AI48" s="2">
        <f t="shared" si="88"/>
        <v>0</v>
      </c>
      <c r="AJ48" s="2">
        <f t="shared" si="65"/>
        <v>0</v>
      </c>
      <c r="AK48" s="2">
        <v>700</v>
      </c>
      <c r="AL48" s="2">
        <v>700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95</v>
      </c>
      <c r="AU48" s="2">
        <v>55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92</v>
      </c>
      <c r="BK48" s="2"/>
      <c r="BL48" s="2"/>
      <c r="BM48" s="2">
        <v>6001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105</v>
      </c>
      <c r="CA48" s="2">
        <v>65</v>
      </c>
      <c r="CB48" s="2"/>
      <c r="CC48" s="2"/>
      <c r="CD48" s="2"/>
      <c r="CE48" s="2">
        <v>0</v>
      </c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66"/>
        <v>2842</v>
      </c>
      <c r="CQ48" s="2">
        <f t="shared" si="67"/>
        <v>700</v>
      </c>
      <c r="CR48" s="2">
        <f t="shared" si="68"/>
        <v>0</v>
      </c>
      <c r="CS48" s="2">
        <f t="shared" si="69"/>
        <v>0</v>
      </c>
      <c r="CT48" s="2">
        <f t="shared" si="70"/>
        <v>0</v>
      </c>
      <c r="CU48" s="2">
        <f t="shared" si="71"/>
        <v>0</v>
      </c>
      <c r="CV48" s="2">
        <f t="shared" si="72"/>
        <v>0</v>
      </c>
      <c r="CW48" s="2">
        <f t="shared" si="73"/>
        <v>0</v>
      </c>
      <c r="CX48" s="2">
        <f t="shared" si="74"/>
        <v>0</v>
      </c>
      <c r="CY48" s="2">
        <f t="shared" si="75"/>
        <v>0</v>
      </c>
      <c r="CZ48" s="2">
        <f t="shared" si="76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1007</v>
      </c>
      <c r="DV48" s="2" t="s">
        <v>28</v>
      </c>
      <c r="DW48" s="2" t="s">
        <v>28</v>
      </c>
      <c r="DX48" s="2">
        <v>1</v>
      </c>
      <c r="DY48" s="2"/>
      <c r="DZ48" s="2"/>
      <c r="EA48" s="2"/>
      <c r="EB48" s="2"/>
      <c r="EC48" s="2"/>
      <c r="ED48" s="2"/>
      <c r="EE48" s="2">
        <v>27029010</v>
      </c>
      <c r="EF48" s="2">
        <v>2</v>
      </c>
      <c r="EG48" s="2" t="s">
        <v>30</v>
      </c>
      <c r="EH48" s="2">
        <v>0</v>
      </c>
      <c r="EI48" s="2" t="s">
        <v>6</v>
      </c>
      <c r="EJ48" s="2">
        <v>1</v>
      </c>
      <c r="EK48" s="2">
        <v>6001</v>
      </c>
      <c r="EL48" s="2" t="s">
        <v>74</v>
      </c>
      <c r="EM48" s="2" t="s">
        <v>75</v>
      </c>
      <c r="EN48" s="2"/>
      <c r="EO48" s="2" t="s">
        <v>6</v>
      </c>
      <c r="EP48" s="2"/>
      <c r="EQ48" s="2">
        <v>0</v>
      </c>
      <c r="ER48" s="2">
        <v>700</v>
      </c>
      <c r="ES48" s="2">
        <v>700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39"/>
        <v>0</v>
      </c>
      <c r="FS48" s="2">
        <v>0</v>
      </c>
      <c r="FT48" s="2" t="s">
        <v>33</v>
      </c>
      <c r="FU48" s="2" t="s">
        <v>34</v>
      </c>
      <c r="FV48" s="2"/>
      <c r="FW48" s="2"/>
      <c r="FX48" s="2">
        <v>94.5</v>
      </c>
      <c r="FY48" s="2">
        <v>55.25</v>
      </c>
      <c r="FZ48" s="2"/>
      <c r="GA48" s="2" t="s">
        <v>6</v>
      </c>
      <c r="GB48" s="2"/>
      <c r="GC48" s="2"/>
      <c r="GD48" s="2">
        <v>0</v>
      </c>
      <c r="GE48" s="2"/>
      <c r="GF48" s="2">
        <v>1793419788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0"/>
        <v>0</v>
      </c>
      <c r="GM48" s="2">
        <f t="shared" si="77"/>
        <v>2842</v>
      </c>
      <c r="GN48" s="2">
        <f t="shared" si="78"/>
        <v>2842</v>
      </c>
      <c r="GO48" s="2">
        <f t="shared" si="79"/>
        <v>0</v>
      </c>
      <c r="GP48" s="2">
        <f t="shared" si="80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81"/>
        <v>0</v>
      </c>
      <c r="GW48" s="2">
        <v>1</v>
      </c>
      <c r="GX48" s="2">
        <f t="shared" si="82"/>
        <v>0</v>
      </c>
      <c r="GY48" s="2"/>
      <c r="GZ48" s="2"/>
      <c r="HA48" s="2">
        <v>0</v>
      </c>
      <c r="HB48" s="2">
        <v>0</v>
      </c>
      <c r="HC48" s="2">
        <f t="shared" si="83"/>
        <v>0</v>
      </c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78</v>
      </c>
      <c r="E49" t="s">
        <v>89</v>
      </c>
      <c r="F49" t="s">
        <v>90</v>
      </c>
      <c r="G49" t="s">
        <v>91</v>
      </c>
      <c r="H49" t="s">
        <v>28</v>
      </c>
      <c r="I49">
        <f>I41*J49</f>
        <v>4.0599999999999996</v>
      </c>
      <c r="J49">
        <v>101.49999999999999</v>
      </c>
      <c r="O49">
        <f t="shared" si="48"/>
        <v>19069.82</v>
      </c>
      <c r="P49">
        <f t="shared" si="49"/>
        <v>19069.82</v>
      </c>
      <c r="Q49">
        <f t="shared" si="50"/>
        <v>0</v>
      </c>
      <c r="R49">
        <f t="shared" si="51"/>
        <v>0</v>
      </c>
      <c r="S49">
        <f t="shared" si="52"/>
        <v>0</v>
      </c>
      <c r="T49">
        <f t="shared" si="53"/>
        <v>0</v>
      </c>
      <c r="U49">
        <f t="shared" si="54"/>
        <v>0</v>
      </c>
      <c r="V49">
        <f t="shared" si="55"/>
        <v>0</v>
      </c>
      <c r="W49">
        <f t="shared" si="56"/>
        <v>0</v>
      </c>
      <c r="X49">
        <f t="shared" si="57"/>
        <v>0</v>
      </c>
      <c r="Y49">
        <f t="shared" si="58"/>
        <v>0</v>
      </c>
      <c r="AA49">
        <v>28045061</v>
      </c>
      <c r="AB49">
        <f t="shared" si="59"/>
        <v>700</v>
      </c>
      <c r="AC49">
        <f t="shared" si="60"/>
        <v>700</v>
      </c>
      <c r="AD49">
        <f t="shared" si="84"/>
        <v>0</v>
      </c>
      <c r="AE49">
        <f t="shared" si="85"/>
        <v>0</v>
      </c>
      <c r="AF49">
        <f t="shared" si="86"/>
        <v>0</v>
      </c>
      <c r="AG49">
        <f t="shared" si="63"/>
        <v>0</v>
      </c>
      <c r="AH49">
        <f t="shared" si="87"/>
        <v>0</v>
      </c>
      <c r="AI49">
        <f t="shared" si="88"/>
        <v>0</v>
      </c>
      <c r="AJ49">
        <f t="shared" si="65"/>
        <v>0</v>
      </c>
      <c r="AK49">
        <v>700</v>
      </c>
      <c r="AL49">
        <v>700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55</v>
      </c>
      <c r="AV49">
        <v>1</v>
      </c>
      <c r="AW49">
        <v>1</v>
      </c>
      <c r="AZ49">
        <v>6.71</v>
      </c>
      <c r="BA49">
        <v>1</v>
      </c>
      <c r="BB49">
        <v>1</v>
      </c>
      <c r="BC49">
        <v>6.71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92</v>
      </c>
      <c r="BM49">
        <v>6001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105</v>
      </c>
      <c r="CA49">
        <v>65</v>
      </c>
      <c r="CE49">
        <v>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66"/>
        <v>19069.82</v>
      </c>
      <c r="CQ49">
        <f t="shared" si="67"/>
        <v>4697</v>
      </c>
      <c r="CR49">
        <f t="shared" si="68"/>
        <v>0</v>
      </c>
      <c r="CS49">
        <f t="shared" si="69"/>
        <v>0</v>
      </c>
      <c r="CT49">
        <f t="shared" si="70"/>
        <v>0</v>
      </c>
      <c r="CU49">
        <f t="shared" si="71"/>
        <v>0</v>
      </c>
      <c r="CV49">
        <f t="shared" si="72"/>
        <v>0</v>
      </c>
      <c r="CW49">
        <f t="shared" si="73"/>
        <v>0</v>
      </c>
      <c r="CX49">
        <f t="shared" si="74"/>
        <v>0</v>
      </c>
      <c r="CY49">
        <f t="shared" si="75"/>
        <v>0</v>
      </c>
      <c r="CZ49">
        <f t="shared" si="76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1007</v>
      </c>
      <c r="DV49" t="s">
        <v>28</v>
      </c>
      <c r="DW49" t="s">
        <v>28</v>
      </c>
      <c r="DX49">
        <v>1</v>
      </c>
      <c r="EE49">
        <v>27029010</v>
      </c>
      <c r="EF49">
        <v>2</v>
      </c>
      <c r="EG49" t="s">
        <v>30</v>
      </c>
      <c r="EH49">
        <v>0</v>
      </c>
      <c r="EI49" t="s">
        <v>6</v>
      </c>
      <c r="EJ49">
        <v>1</v>
      </c>
      <c r="EK49">
        <v>6001</v>
      </c>
      <c r="EL49" t="s">
        <v>74</v>
      </c>
      <c r="EM49" t="s">
        <v>75</v>
      </c>
      <c r="EO49" t="s">
        <v>6</v>
      </c>
      <c r="EQ49">
        <v>0</v>
      </c>
      <c r="ER49">
        <v>700</v>
      </c>
      <c r="ES49">
        <v>700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39"/>
        <v>0</v>
      </c>
      <c r="FS49">
        <v>0</v>
      </c>
      <c r="FT49" t="s">
        <v>33</v>
      </c>
      <c r="FU49" t="s">
        <v>34</v>
      </c>
      <c r="FX49">
        <v>94.5</v>
      </c>
      <c r="FY49">
        <v>55.25</v>
      </c>
      <c r="GA49" t="s">
        <v>6</v>
      </c>
      <c r="GD49">
        <v>0</v>
      </c>
      <c r="GF49">
        <v>1793419788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0"/>
        <v>0</v>
      </c>
      <c r="GM49">
        <f t="shared" si="77"/>
        <v>19069.82</v>
      </c>
      <c r="GN49">
        <f t="shared" si="78"/>
        <v>19069.82</v>
      </c>
      <c r="GO49">
        <f t="shared" si="79"/>
        <v>0</v>
      </c>
      <c r="GP49">
        <f t="shared" si="80"/>
        <v>0</v>
      </c>
      <c r="GR49">
        <v>0</v>
      </c>
      <c r="GS49">
        <v>3</v>
      </c>
      <c r="GT49">
        <v>0</v>
      </c>
      <c r="GU49" t="s">
        <v>6</v>
      </c>
      <c r="GV49">
        <f t="shared" si="81"/>
        <v>0</v>
      </c>
      <c r="GW49">
        <v>1</v>
      </c>
      <c r="GX49">
        <f t="shared" si="82"/>
        <v>0</v>
      </c>
      <c r="HA49">
        <v>0</v>
      </c>
      <c r="HB49">
        <v>0</v>
      </c>
      <c r="HC49">
        <f t="shared" si="83"/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ROW(SmtRes!A90)</f>
        <v>90</v>
      </c>
      <c r="D50" s="2">
        <f>ROW(EtalonRes!A83)</f>
        <v>83</v>
      </c>
      <c r="E50" s="2" t="s">
        <v>93</v>
      </c>
      <c r="F50" s="2" t="s">
        <v>94</v>
      </c>
      <c r="G50" s="2" t="s">
        <v>95</v>
      </c>
      <c r="H50" s="2" t="s">
        <v>96</v>
      </c>
      <c r="I50" s="2">
        <f>ROUND(150/100,9)</f>
        <v>1.5</v>
      </c>
      <c r="J50" s="2">
        <v>0</v>
      </c>
      <c r="K50" s="2"/>
      <c r="L50" s="2"/>
      <c r="M50" s="2"/>
      <c r="N50" s="2"/>
      <c r="O50" s="2">
        <f t="shared" si="48"/>
        <v>234.5</v>
      </c>
      <c r="P50" s="2">
        <f t="shared" si="49"/>
        <v>25.19</v>
      </c>
      <c r="Q50" s="2">
        <f t="shared" si="50"/>
        <v>0</v>
      </c>
      <c r="R50" s="2">
        <f t="shared" si="51"/>
        <v>0</v>
      </c>
      <c r="S50" s="2">
        <f t="shared" si="52"/>
        <v>209.31</v>
      </c>
      <c r="T50" s="2">
        <f t="shared" si="53"/>
        <v>0</v>
      </c>
      <c r="U50" s="2">
        <f t="shared" si="54"/>
        <v>22.799999999999997</v>
      </c>
      <c r="V50" s="2">
        <f t="shared" si="55"/>
        <v>0</v>
      </c>
      <c r="W50" s="2">
        <f t="shared" si="56"/>
        <v>0</v>
      </c>
      <c r="X50" s="2">
        <f t="shared" si="57"/>
        <v>198.84</v>
      </c>
      <c r="Y50" s="2">
        <f t="shared" si="58"/>
        <v>136.05000000000001</v>
      </c>
      <c r="Z50" s="2"/>
      <c r="AA50" s="2">
        <v>28045047</v>
      </c>
      <c r="AB50" s="2">
        <f t="shared" si="59"/>
        <v>156.33000000000001</v>
      </c>
      <c r="AC50" s="2">
        <f t="shared" si="60"/>
        <v>16.79</v>
      </c>
      <c r="AD50" s="2">
        <f t="shared" si="84"/>
        <v>0</v>
      </c>
      <c r="AE50" s="2">
        <f t="shared" si="85"/>
        <v>0</v>
      </c>
      <c r="AF50" s="2">
        <f t="shared" si="86"/>
        <v>139.54</v>
      </c>
      <c r="AG50" s="2">
        <f t="shared" si="63"/>
        <v>0</v>
      </c>
      <c r="AH50" s="2">
        <f t="shared" si="87"/>
        <v>15.2</v>
      </c>
      <c r="AI50" s="2">
        <f t="shared" si="88"/>
        <v>0</v>
      </c>
      <c r="AJ50" s="2">
        <f t="shared" si="65"/>
        <v>0</v>
      </c>
      <c r="AK50" s="2">
        <v>156.33000000000001</v>
      </c>
      <c r="AL50" s="2">
        <v>16.79</v>
      </c>
      <c r="AM50" s="2">
        <v>0</v>
      </c>
      <c r="AN50" s="2">
        <v>0</v>
      </c>
      <c r="AO50" s="2">
        <v>139.54</v>
      </c>
      <c r="AP50" s="2">
        <v>0</v>
      </c>
      <c r="AQ50" s="2">
        <v>15.2</v>
      </c>
      <c r="AR50" s="2">
        <v>0</v>
      </c>
      <c r="AS50" s="2">
        <v>0</v>
      </c>
      <c r="AT50" s="2">
        <v>95</v>
      </c>
      <c r="AU50" s="2">
        <v>65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0</v>
      </c>
      <c r="BI50" s="2">
        <v>2</v>
      </c>
      <c r="BJ50" s="2" t="s">
        <v>97</v>
      </c>
      <c r="BK50" s="2"/>
      <c r="BL50" s="2"/>
      <c r="BM50" s="2">
        <v>108001</v>
      </c>
      <c r="BN50" s="2">
        <v>0</v>
      </c>
      <c r="BO50" s="2" t="s">
        <v>6</v>
      </c>
      <c r="BP50" s="2">
        <v>0</v>
      </c>
      <c r="BQ50" s="2">
        <v>3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95</v>
      </c>
      <c r="CA50" s="2">
        <v>65</v>
      </c>
      <c r="CB50" s="2"/>
      <c r="CC50" s="2"/>
      <c r="CD50" s="2"/>
      <c r="CE50" s="2">
        <v>0</v>
      </c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66"/>
        <v>234.5</v>
      </c>
      <c r="CQ50" s="2">
        <f t="shared" si="67"/>
        <v>16.79</v>
      </c>
      <c r="CR50" s="2">
        <f t="shared" si="68"/>
        <v>0</v>
      </c>
      <c r="CS50" s="2">
        <f t="shared" si="69"/>
        <v>0</v>
      </c>
      <c r="CT50" s="2">
        <f t="shared" si="70"/>
        <v>139.54</v>
      </c>
      <c r="CU50" s="2">
        <f t="shared" si="71"/>
        <v>0</v>
      </c>
      <c r="CV50" s="2">
        <f t="shared" si="72"/>
        <v>15.2</v>
      </c>
      <c r="CW50" s="2">
        <f t="shared" si="73"/>
        <v>0</v>
      </c>
      <c r="CX50" s="2">
        <f t="shared" si="74"/>
        <v>0</v>
      </c>
      <c r="CY50" s="2">
        <f t="shared" si="75"/>
        <v>198.84450000000001</v>
      </c>
      <c r="CZ50" s="2">
        <f t="shared" si="76"/>
        <v>136.0515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1003</v>
      </c>
      <c r="DV50" s="2" t="s">
        <v>96</v>
      </c>
      <c r="DW50" s="2" t="s">
        <v>96</v>
      </c>
      <c r="DX50" s="2">
        <v>100</v>
      </c>
      <c r="DY50" s="2"/>
      <c r="DZ50" s="2"/>
      <c r="EA50" s="2"/>
      <c r="EB50" s="2"/>
      <c r="EC50" s="2"/>
      <c r="ED50" s="2"/>
      <c r="EE50" s="2">
        <v>27028906</v>
      </c>
      <c r="EF50" s="2">
        <v>3</v>
      </c>
      <c r="EG50" s="2" t="s">
        <v>55</v>
      </c>
      <c r="EH50" s="2">
        <v>0</v>
      </c>
      <c r="EI50" s="2" t="s">
        <v>6</v>
      </c>
      <c r="EJ50" s="2">
        <v>2</v>
      </c>
      <c r="EK50" s="2">
        <v>108001</v>
      </c>
      <c r="EL50" s="2" t="s">
        <v>98</v>
      </c>
      <c r="EM50" s="2" t="s">
        <v>99</v>
      </c>
      <c r="EN50" s="2"/>
      <c r="EO50" s="2" t="s">
        <v>6</v>
      </c>
      <c r="EP50" s="2"/>
      <c r="EQ50" s="2">
        <v>0</v>
      </c>
      <c r="ER50" s="2">
        <v>156.33000000000001</v>
      </c>
      <c r="ES50" s="2">
        <v>16.79</v>
      </c>
      <c r="ET50" s="2">
        <v>0</v>
      </c>
      <c r="EU50" s="2">
        <v>0</v>
      </c>
      <c r="EV50" s="2">
        <v>139.54</v>
      </c>
      <c r="EW50" s="2">
        <v>15.2</v>
      </c>
      <c r="EX50" s="2">
        <v>0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39"/>
        <v>0</v>
      </c>
      <c r="FS50" s="2">
        <v>0</v>
      </c>
      <c r="FT50" s="2"/>
      <c r="FU50" s="2"/>
      <c r="FV50" s="2"/>
      <c r="FW50" s="2"/>
      <c r="FX50" s="2">
        <v>95</v>
      </c>
      <c r="FY50" s="2">
        <v>65</v>
      </c>
      <c r="FZ50" s="2"/>
      <c r="GA50" s="2" t="s">
        <v>6</v>
      </c>
      <c r="GB50" s="2"/>
      <c r="GC50" s="2"/>
      <c r="GD50" s="2">
        <v>0</v>
      </c>
      <c r="GE50" s="2"/>
      <c r="GF50" s="2">
        <v>-596386547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0"/>
        <v>0</v>
      </c>
      <c r="GM50" s="2">
        <f t="shared" si="77"/>
        <v>569.39</v>
      </c>
      <c r="GN50" s="2">
        <f t="shared" si="78"/>
        <v>0</v>
      </c>
      <c r="GO50" s="2">
        <f t="shared" si="79"/>
        <v>569.39</v>
      </c>
      <c r="GP50" s="2">
        <f t="shared" si="80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81"/>
        <v>0</v>
      </c>
      <c r="GW50" s="2">
        <v>1</v>
      </c>
      <c r="GX50" s="2">
        <f t="shared" si="82"/>
        <v>0</v>
      </c>
      <c r="GY50" s="2"/>
      <c r="GZ50" s="2"/>
      <c r="HA50" s="2">
        <v>0</v>
      </c>
      <c r="HB50" s="2">
        <v>0</v>
      </c>
      <c r="HC50" s="2">
        <f t="shared" si="83"/>
        <v>0</v>
      </c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ROW(SmtRes!A94)</f>
        <v>94</v>
      </c>
      <c r="D51">
        <f>ROW(EtalonRes!A86)</f>
        <v>86</v>
      </c>
      <c r="E51" t="s">
        <v>93</v>
      </c>
      <c r="F51" t="s">
        <v>94</v>
      </c>
      <c r="G51" t="s">
        <v>95</v>
      </c>
      <c r="H51" t="s">
        <v>96</v>
      </c>
      <c r="I51">
        <f>ROUND(150/100,9)</f>
        <v>1.5</v>
      </c>
      <c r="J51">
        <v>0</v>
      </c>
      <c r="O51">
        <f t="shared" si="48"/>
        <v>1573.46</v>
      </c>
      <c r="P51">
        <f t="shared" si="49"/>
        <v>168.99</v>
      </c>
      <c r="Q51">
        <f t="shared" si="50"/>
        <v>0</v>
      </c>
      <c r="R51">
        <f t="shared" si="51"/>
        <v>0</v>
      </c>
      <c r="S51">
        <f t="shared" si="52"/>
        <v>1404.47</v>
      </c>
      <c r="T51">
        <f t="shared" si="53"/>
        <v>0</v>
      </c>
      <c r="U51">
        <f t="shared" si="54"/>
        <v>22.799999999999997</v>
      </c>
      <c r="V51">
        <f t="shared" si="55"/>
        <v>0</v>
      </c>
      <c r="W51">
        <f t="shared" si="56"/>
        <v>0</v>
      </c>
      <c r="X51">
        <f t="shared" si="57"/>
        <v>1334.25</v>
      </c>
      <c r="Y51">
        <f t="shared" si="58"/>
        <v>912.91</v>
      </c>
      <c r="AA51">
        <v>28045061</v>
      </c>
      <c r="AB51">
        <f t="shared" si="59"/>
        <v>156.33000000000001</v>
      </c>
      <c r="AC51">
        <f t="shared" si="60"/>
        <v>16.79</v>
      </c>
      <c r="AD51">
        <f t="shared" si="84"/>
        <v>0</v>
      </c>
      <c r="AE51">
        <f t="shared" si="85"/>
        <v>0</v>
      </c>
      <c r="AF51">
        <f t="shared" si="86"/>
        <v>139.54</v>
      </c>
      <c r="AG51">
        <f t="shared" si="63"/>
        <v>0</v>
      </c>
      <c r="AH51">
        <f t="shared" si="87"/>
        <v>15.2</v>
      </c>
      <c r="AI51">
        <f t="shared" si="88"/>
        <v>0</v>
      </c>
      <c r="AJ51">
        <f t="shared" si="65"/>
        <v>0</v>
      </c>
      <c r="AK51">
        <v>156.33000000000001</v>
      </c>
      <c r="AL51">
        <v>16.79</v>
      </c>
      <c r="AM51">
        <v>0</v>
      </c>
      <c r="AN51">
        <v>0</v>
      </c>
      <c r="AO51">
        <v>139.54</v>
      </c>
      <c r="AP51">
        <v>0</v>
      </c>
      <c r="AQ51">
        <v>15.2</v>
      </c>
      <c r="AR51">
        <v>0</v>
      </c>
      <c r="AS51">
        <v>0</v>
      </c>
      <c r="AT51">
        <v>95</v>
      </c>
      <c r="AU51">
        <v>65</v>
      </c>
      <c r="AV51">
        <v>1</v>
      </c>
      <c r="AW51">
        <v>1</v>
      </c>
      <c r="AZ51">
        <v>6.71</v>
      </c>
      <c r="BA51">
        <v>6.71</v>
      </c>
      <c r="BB51">
        <v>6.71</v>
      </c>
      <c r="BC51">
        <v>6.71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2</v>
      </c>
      <c r="BJ51" t="s">
        <v>97</v>
      </c>
      <c r="BM51">
        <v>108001</v>
      </c>
      <c r="BN51">
        <v>0</v>
      </c>
      <c r="BO51" t="s">
        <v>6</v>
      </c>
      <c r="BP51">
        <v>0</v>
      </c>
      <c r="BQ51">
        <v>3</v>
      </c>
      <c r="BR51">
        <v>0</v>
      </c>
      <c r="BS51">
        <v>6.71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95</v>
      </c>
      <c r="CA51">
        <v>65</v>
      </c>
      <c r="CE51">
        <v>0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66"/>
        <v>1573.46</v>
      </c>
      <c r="CQ51">
        <f t="shared" si="67"/>
        <v>112.6609</v>
      </c>
      <c r="CR51">
        <f t="shared" si="68"/>
        <v>0</v>
      </c>
      <c r="CS51">
        <f t="shared" si="69"/>
        <v>0</v>
      </c>
      <c r="CT51">
        <f t="shared" si="70"/>
        <v>936.31339999999989</v>
      </c>
      <c r="CU51">
        <f t="shared" si="71"/>
        <v>0</v>
      </c>
      <c r="CV51">
        <f t="shared" si="72"/>
        <v>15.2</v>
      </c>
      <c r="CW51">
        <f t="shared" si="73"/>
        <v>0</v>
      </c>
      <c r="CX51">
        <f t="shared" si="74"/>
        <v>0</v>
      </c>
      <c r="CY51">
        <f t="shared" si="75"/>
        <v>1334.2465</v>
      </c>
      <c r="CZ51">
        <f t="shared" si="76"/>
        <v>912.90550000000007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1003</v>
      </c>
      <c r="DV51" t="s">
        <v>96</v>
      </c>
      <c r="DW51" t="s">
        <v>96</v>
      </c>
      <c r="DX51">
        <v>100</v>
      </c>
      <c r="EE51">
        <v>27028906</v>
      </c>
      <c r="EF51">
        <v>3</v>
      </c>
      <c r="EG51" t="s">
        <v>55</v>
      </c>
      <c r="EH51">
        <v>0</v>
      </c>
      <c r="EI51" t="s">
        <v>6</v>
      </c>
      <c r="EJ51">
        <v>2</v>
      </c>
      <c r="EK51">
        <v>108001</v>
      </c>
      <c r="EL51" t="s">
        <v>98</v>
      </c>
      <c r="EM51" t="s">
        <v>99</v>
      </c>
      <c r="EO51" t="s">
        <v>6</v>
      </c>
      <c r="EQ51">
        <v>0</v>
      </c>
      <c r="ER51">
        <v>156.33000000000001</v>
      </c>
      <c r="ES51">
        <v>16.79</v>
      </c>
      <c r="ET51">
        <v>0</v>
      </c>
      <c r="EU51">
        <v>0</v>
      </c>
      <c r="EV51">
        <v>139.54</v>
      </c>
      <c r="EW51">
        <v>15.2</v>
      </c>
      <c r="EX51">
        <v>0</v>
      </c>
      <c r="EY51">
        <v>0</v>
      </c>
      <c r="FQ51">
        <v>0</v>
      </c>
      <c r="FR51">
        <f t="shared" si="39"/>
        <v>0</v>
      </c>
      <c r="FS51">
        <v>0</v>
      </c>
      <c r="FX51">
        <v>95</v>
      </c>
      <c r="FY51">
        <v>65</v>
      </c>
      <c r="GA51" t="s">
        <v>6</v>
      </c>
      <c r="GD51">
        <v>0</v>
      </c>
      <c r="GF51">
        <v>-596386547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0"/>
        <v>0</v>
      </c>
      <c r="GM51">
        <f t="shared" si="77"/>
        <v>3820.62</v>
      </c>
      <c r="GN51">
        <f t="shared" si="78"/>
        <v>0</v>
      </c>
      <c r="GO51">
        <f t="shared" si="79"/>
        <v>3820.62</v>
      </c>
      <c r="GP51">
        <f t="shared" si="80"/>
        <v>0</v>
      </c>
      <c r="GR51">
        <v>0</v>
      </c>
      <c r="GS51">
        <v>3</v>
      </c>
      <c r="GT51">
        <v>0</v>
      </c>
      <c r="GU51" t="s">
        <v>6</v>
      </c>
      <c r="GV51">
        <f t="shared" si="81"/>
        <v>0</v>
      </c>
      <c r="GW51">
        <v>1</v>
      </c>
      <c r="GX51">
        <f t="shared" si="82"/>
        <v>0</v>
      </c>
      <c r="HA51">
        <v>0</v>
      </c>
      <c r="HB51">
        <v>0</v>
      </c>
      <c r="HC51">
        <f t="shared" si="83"/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89</v>
      </c>
      <c r="D52" s="2"/>
      <c r="E52" s="2" t="s">
        <v>100</v>
      </c>
      <c r="F52" s="2" t="s">
        <v>101</v>
      </c>
      <c r="G52" s="2" t="s">
        <v>102</v>
      </c>
      <c r="H52" s="2" t="s">
        <v>103</v>
      </c>
      <c r="I52" s="2">
        <f>I50*J52</f>
        <v>15</v>
      </c>
      <c r="J52" s="2">
        <v>10</v>
      </c>
      <c r="K52" s="2"/>
      <c r="L52" s="2"/>
      <c r="M52" s="2"/>
      <c r="N52" s="2"/>
      <c r="O52" s="2">
        <f t="shared" si="48"/>
        <v>759.3</v>
      </c>
      <c r="P52" s="2">
        <f t="shared" si="49"/>
        <v>759.3</v>
      </c>
      <c r="Q52" s="2">
        <f t="shared" si="50"/>
        <v>0</v>
      </c>
      <c r="R52" s="2">
        <f t="shared" si="51"/>
        <v>0</v>
      </c>
      <c r="S52" s="2">
        <f t="shared" si="52"/>
        <v>0</v>
      </c>
      <c r="T52" s="2">
        <f t="shared" si="53"/>
        <v>0</v>
      </c>
      <c r="U52" s="2">
        <f t="shared" si="54"/>
        <v>0</v>
      </c>
      <c r="V52" s="2">
        <f t="shared" si="55"/>
        <v>0</v>
      </c>
      <c r="W52" s="2">
        <f t="shared" si="56"/>
        <v>0</v>
      </c>
      <c r="X52" s="2">
        <f t="shared" si="57"/>
        <v>0</v>
      </c>
      <c r="Y52" s="2">
        <f t="shared" si="58"/>
        <v>0</v>
      </c>
      <c r="Z52" s="2"/>
      <c r="AA52" s="2">
        <v>28045047</v>
      </c>
      <c r="AB52" s="2">
        <f t="shared" si="59"/>
        <v>50.62</v>
      </c>
      <c r="AC52" s="2">
        <f t="shared" si="60"/>
        <v>50.62</v>
      </c>
      <c r="AD52" s="2">
        <f t="shared" si="84"/>
        <v>0</v>
      </c>
      <c r="AE52" s="2">
        <f t="shared" si="85"/>
        <v>0</v>
      </c>
      <c r="AF52" s="2">
        <f t="shared" si="86"/>
        <v>0</v>
      </c>
      <c r="AG52" s="2">
        <f t="shared" si="63"/>
        <v>0</v>
      </c>
      <c r="AH52" s="2">
        <f t="shared" si="87"/>
        <v>0</v>
      </c>
      <c r="AI52" s="2">
        <f t="shared" si="88"/>
        <v>0</v>
      </c>
      <c r="AJ52" s="2">
        <f t="shared" si="65"/>
        <v>0</v>
      </c>
      <c r="AK52" s="2">
        <v>50.62</v>
      </c>
      <c r="AL52" s="2">
        <v>50.62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95</v>
      </c>
      <c r="AU52" s="2">
        <v>65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2</v>
      </c>
      <c r="BJ52" s="2" t="s">
        <v>104</v>
      </c>
      <c r="BK52" s="2"/>
      <c r="BL52" s="2"/>
      <c r="BM52" s="2">
        <v>108001</v>
      </c>
      <c r="BN52" s="2">
        <v>0</v>
      </c>
      <c r="BO52" s="2" t="s">
        <v>6</v>
      </c>
      <c r="BP52" s="2">
        <v>0</v>
      </c>
      <c r="BQ52" s="2">
        <v>3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95</v>
      </c>
      <c r="CA52" s="2">
        <v>65</v>
      </c>
      <c r="CB52" s="2"/>
      <c r="CC52" s="2"/>
      <c r="CD52" s="2"/>
      <c r="CE52" s="2">
        <v>0</v>
      </c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66"/>
        <v>759.3</v>
      </c>
      <c r="CQ52" s="2">
        <f t="shared" si="67"/>
        <v>50.62</v>
      </c>
      <c r="CR52" s="2">
        <f t="shared" si="68"/>
        <v>0</v>
      </c>
      <c r="CS52" s="2">
        <f t="shared" si="69"/>
        <v>0</v>
      </c>
      <c r="CT52" s="2">
        <f t="shared" si="70"/>
        <v>0</v>
      </c>
      <c r="CU52" s="2">
        <f t="shared" si="71"/>
        <v>0</v>
      </c>
      <c r="CV52" s="2">
        <f t="shared" si="72"/>
        <v>0</v>
      </c>
      <c r="CW52" s="2">
        <f t="shared" si="73"/>
        <v>0</v>
      </c>
      <c r="CX52" s="2">
        <f t="shared" si="74"/>
        <v>0</v>
      </c>
      <c r="CY52" s="2">
        <f t="shared" si="75"/>
        <v>0</v>
      </c>
      <c r="CZ52" s="2">
        <f t="shared" si="76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1003</v>
      </c>
      <c r="DV52" s="2" t="s">
        <v>103</v>
      </c>
      <c r="DW52" s="2" t="s">
        <v>103</v>
      </c>
      <c r="DX52" s="2">
        <v>10</v>
      </c>
      <c r="DY52" s="2"/>
      <c r="DZ52" s="2"/>
      <c r="EA52" s="2"/>
      <c r="EB52" s="2"/>
      <c r="EC52" s="2"/>
      <c r="ED52" s="2"/>
      <c r="EE52" s="2">
        <v>27028906</v>
      </c>
      <c r="EF52" s="2">
        <v>3</v>
      </c>
      <c r="EG52" s="2" t="s">
        <v>55</v>
      </c>
      <c r="EH52" s="2">
        <v>0</v>
      </c>
      <c r="EI52" s="2" t="s">
        <v>6</v>
      </c>
      <c r="EJ52" s="2">
        <v>2</v>
      </c>
      <c r="EK52" s="2">
        <v>108001</v>
      </c>
      <c r="EL52" s="2" t="s">
        <v>98</v>
      </c>
      <c r="EM52" s="2" t="s">
        <v>99</v>
      </c>
      <c r="EN52" s="2"/>
      <c r="EO52" s="2" t="s">
        <v>6</v>
      </c>
      <c r="EP52" s="2"/>
      <c r="EQ52" s="2">
        <v>0</v>
      </c>
      <c r="ER52" s="2">
        <v>50.62</v>
      </c>
      <c r="ES52" s="2">
        <v>50.62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39"/>
        <v>0</v>
      </c>
      <c r="FS52" s="2">
        <v>0</v>
      </c>
      <c r="FT52" s="2"/>
      <c r="FU52" s="2"/>
      <c r="FV52" s="2"/>
      <c r="FW52" s="2"/>
      <c r="FX52" s="2">
        <v>95</v>
      </c>
      <c r="FY52" s="2">
        <v>65</v>
      </c>
      <c r="FZ52" s="2"/>
      <c r="GA52" s="2" t="s">
        <v>6</v>
      </c>
      <c r="GB52" s="2"/>
      <c r="GC52" s="2"/>
      <c r="GD52" s="2">
        <v>0</v>
      </c>
      <c r="GE52" s="2"/>
      <c r="GF52" s="2">
        <v>1411776903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0"/>
        <v>0</v>
      </c>
      <c r="GM52" s="2">
        <f t="shared" si="77"/>
        <v>759.3</v>
      </c>
      <c r="GN52" s="2">
        <f t="shared" si="78"/>
        <v>0</v>
      </c>
      <c r="GO52" s="2">
        <f t="shared" si="79"/>
        <v>759.3</v>
      </c>
      <c r="GP52" s="2">
        <f t="shared" si="80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81"/>
        <v>0</v>
      </c>
      <c r="GW52" s="2">
        <v>1</v>
      </c>
      <c r="GX52" s="2">
        <f t="shared" si="82"/>
        <v>0</v>
      </c>
      <c r="GY52" s="2"/>
      <c r="GZ52" s="2"/>
      <c r="HA52" s="2">
        <v>0</v>
      </c>
      <c r="HB52" s="2">
        <v>0</v>
      </c>
      <c r="HC52" s="2">
        <f t="shared" si="83"/>
        <v>0</v>
      </c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93</v>
      </c>
      <c r="E53" t="s">
        <v>100</v>
      </c>
      <c r="F53" t="s">
        <v>101</v>
      </c>
      <c r="G53" t="s">
        <v>102</v>
      </c>
      <c r="H53" t="s">
        <v>103</v>
      </c>
      <c r="I53">
        <f>I51*J53</f>
        <v>15</v>
      </c>
      <c r="J53">
        <v>10</v>
      </c>
      <c r="O53">
        <f t="shared" si="48"/>
        <v>5094.8999999999996</v>
      </c>
      <c r="P53">
        <f t="shared" si="49"/>
        <v>5094.8999999999996</v>
      </c>
      <c r="Q53">
        <f t="shared" si="50"/>
        <v>0</v>
      </c>
      <c r="R53">
        <f t="shared" si="51"/>
        <v>0</v>
      </c>
      <c r="S53">
        <f t="shared" si="52"/>
        <v>0</v>
      </c>
      <c r="T53">
        <f t="shared" si="53"/>
        <v>0</v>
      </c>
      <c r="U53">
        <f t="shared" si="54"/>
        <v>0</v>
      </c>
      <c r="V53">
        <f t="shared" si="55"/>
        <v>0</v>
      </c>
      <c r="W53">
        <f t="shared" si="56"/>
        <v>0</v>
      </c>
      <c r="X53">
        <f t="shared" si="57"/>
        <v>0</v>
      </c>
      <c r="Y53">
        <f t="shared" si="58"/>
        <v>0</v>
      </c>
      <c r="AA53">
        <v>28045061</v>
      </c>
      <c r="AB53">
        <f t="shared" si="59"/>
        <v>50.62</v>
      </c>
      <c r="AC53">
        <f t="shared" si="60"/>
        <v>50.62</v>
      </c>
      <c r="AD53">
        <f t="shared" si="84"/>
        <v>0</v>
      </c>
      <c r="AE53">
        <f t="shared" si="85"/>
        <v>0</v>
      </c>
      <c r="AF53">
        <f t="shared" si="86"/>
        <v>0</v>
      </c>
      <c r="AG53">
        <f t="shared" si="63"/>
        <v>0</v>
      </c>
      <c r="AH53">
        <f t="shared" si="87"/>
        <v>0</v>
      </c>
      <c r="AI53">
        <f t="shared" si="88"/>
        <v>0</v>
      </c>
      <c r="AJ53">
        <f t="shared" si="65"/>
        <v>0</v>
      </c>
      <c r="AK53">
        <v>50.62</v>
      </c>
      <c r="AL53">
        <v>50.62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65</v>
      </c>
      <c r="AV53">
        <v>1</v>
      </c>
      <c r="AW53">
        <v>1</v>
      </c>
      <c r="AZ53">
        <v>6.71</v>
      </c>
      <c r="BA53">
        <v>1</v>
      </c>
      <c r="BB53">
        <v>1</v>
      </c>
      <c r="BC53">
        <v>6.71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2</v>
      </c>
      <c r="BJ53" t="s">
        <v>104</v>
      </c>
      <c r="BM53">
        <v>108001</v>
      </c>
      <c r="BN53">
        <v>0</v>
      </c>
      <c r="BO53" t="s">
        <v>6</v>
      </c>
      <c r="BP53">
        <v>0</v>
      </c>
      <c r="BQ53">
        <v>3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95</v>
      </c>
      <c r="CA53">
        <v>65</v>
      </c>
      <c r="CE53">
        <v>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66"/>
        <v>5094.8999999999996</v>
      </c>
      <c r="CQ53">
        <f t="shared" si="67"/>
        <v>339.66019999999997</v>
      </c>
      <c r="CR53">
        <f t="shared" si="68"/>
        <v>0</v>
      </c>
      <c r="CS53">
        <f t="shared" si="69"/>
        <v>0</v>
      </c>
      <c r="CT53">
        <f t="shared" si="70"/>
        <v>0</v>
      </c>
      <c r="CU53">
        <f t="shared" si="71"/>
        <v>0</v>
      </c>
      <c r="CV53">
        <f t="shared" si="72"/>
        <v>0</v>
      </c>
      <c r="CW53">
        <f t="shared" si="73"/>
        <v>0</v>
      </c>
      <c r="CX53">
        <f t="shared" si="74"/>
        <v>0</v>
      </c>
      <c r="CY53">
        <f t="shared" si="75"/>
        <v>0</v>
      </c>
      <c r="CZ53">
        <f t="shared" si="76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1003</v>
      </c>
      <c r="DV53" t="s">
        <v>103</v>
      </c>
      <c r="DW53" t="s">
        <v>103</v>
      </c>
      <c r="DX53">
        <v>10</v>
      </c>
      <c r="EE53">
        <v>27028906</v>
      </c>
      <c r="EF53">
        <v>3</v>
      </c>
      <c r="EG53" t="s">
        <v>55</v>
      </c>
      <c r="EH53">
        <v>0</v>
      </c>
      <c r="EI53" t="s">
        <v>6</v>
      </c>
      <c r="EJ53">
        <v>2</v>
      </c>
      <c r="EK53">
        <v>108001</v>
      </c>
      <c r="EL53" t="s">
        <v>98</v>
      </c>
      <c r="EM53" t="s">
        <v>99</v>
      </c>
      <c r="EO53" t="s">
        <v>6</v>
      </c>
      <c r="EQ53">
        <v>0</v>
      </c>
      <c r="ER53">
        <v>50.62</v>
      </c>
      <c r="ES53">
        <v>50.62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39"/>
        <v>0</v>
      </c>
      <c r="FS53">
        <v>0</v>
      </c>
      <c r="FX53">
        <v>95</v>
      </c>
      <c r="FY53">
        <v>65</v>
      </c>
      <c r="GA53" t="s">
        <v>6</v>
      </c>
      <c r="GD53">
        <v>0</v>
      </c>
      <c r="GF53">
        <v>1411776903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0"/>
        <v>0</v>
      </c>
      <c r="GM53">
        <f t="shared" si="77"/>
        <v>5094.8999999999996</v>
      </c>
      <c r="GN53">
        <f t="shared" si="78"/>
        <v>0</v>
      </c>
      <c r="GO53">
        <f t="shared" si="79"/>
        <v>5094.8999999999996</v>
      </c>
      <c r="GP53">
        <f t="shared" si="80"/>
        <v>0</v>
      </c>
      <c r="GR53">
        <v>0</v>
      </c>
      <c r="GS53">
        <v>3</v>
      </c>
      <c r="GT53">
        <v>0</v>
      </c>
      <c r="GU53" t="s">
        <v>6</v>
      </c>
      <c r="GV53">
        <f t="shared" si="81"/>
        <v>0</v>
      </c>
      <c r="GW53">
        <v>1</v>
      </c>
      <c r="GX53">
        <f t="shared" si="82"/>
        <v>0</v>
      </c>
      <c r="HA53">
        <v>0</v>
      </c>
      <c r="HB53">
        <v>0</v>
      </c>
      <c r="HC53">
        <f t="shared" si="83"/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ROW(SmtRes!A105)</f>
        <v>105</v>
      </c>
      <c r="D54" s="2">
        <f>ROW(EtalonRes!A96)</f>
        <v>96</v>
      </c>
      <c r="E54" s="2" t="s">
        <v>105</v>
      </c>
      <c r="F54" s="2" t="s">
        <v>106</v>
      </c>
      <c r="G54" s="2" t="s">
        <v>107</v>
      </c>
      <c r="H54" s="2" t="s">
        <v>96</v>
      </c>
      <c r="I54" s="2">
        <f>ROUND(70/100,9)</f>
        <v>0.7</v>
      </c>
      <c r="J54" s="2">
        <v>0</v>
      </c>
      <c r="K54" s="2"/>
      <c r="L54" s="2"/>
      <c r="M54" s="2"/>
      <c r="N54" s="2"/>
      <c r="O54" s="2">
        <f t="shared" si="48"/>
        <v>38.69</v>
      </c>
      <c r="P54" s="2">
        <f t="shared" si="49"/>
        <v>7.89</v>
      </c>
      <c r="Q54" s="2">
        <f t="shared" si="50"/>
        <v>1.25</v>
      </c>
      <c r="R54" s="2">
        <f t="shared" si="51"/>
        <v>0.18</v>
      </c>
      <c r="S54" s="2">
        <f t="shared" si="52"/>
        <v>29.55</v>
      </c>
      <c r="T54" s="2">
        <f t="shared" si="53"/>
        <v>0</v>
      </c>
      <c r="U54" s="2">
        <f t="shared" si="54"/>
        <v>3.1429999999999998</v>
      </c>
      <c r="V54" s="2">
        <f t="shared" si="55"/>
        <v>1.3999999999999999E-2</v>
      </c>
      <c r="W54" s="2">
        <f t="shared" si="56"/>
        <v>0</v>
      </c>
      <c r="X54" s="2">
        <f t="shared" si="57"/>
        <v>28.24</v>
      </c>
      <c r="Y54" s="2">
        <f t="shared" si="58"/>
        <v>19.32</v>
      </c>
      <c r="Z54" s="2"/>
      <c r="AA54" s="2">
        <v>28045047</v>
      </c>
      <c r="AB54" s="2">
        <f t="shared" si="59"/>
        <v>55.26</v>
      </c>
      <c r="AC54" s="2">
        <f t="shared" si="60"/>
        <v>11.27</v>
      </c>
      <c r="AD54" s="2">
        <f t="shared" si="84"/>
        <v>1.78</v>
      </c>
      <c r="AE54" s="2">
        <f t="shared" si="85"/>
        <v>0.26</v>
      </c>
      <c r="AF54" s="2">
        <f t="shared" si="86"/>
        <v>42.21</v>
      </c>
      <c r="AG54" s="2">
        <f t="shared" si="63"/>
        <v>0</v>
      </c>
      <c r="AH54" s="2">
        <f t="shared" si="87"/>
        <v>4.49</v>
      </c>
      <c r="AI54" s="2">
        <f t="shared" si="88"/>
        <v>0.02</v>
      </c>
      <c r="AJ54" s="2">
        <f t="shared" si="65"/>
        <v>0</v>
      </c>
      <c r="AK54" s="2">
        <v>55.26</v>
      </c>
      <c r="AL54" s="2">
        <v>11.27</v>
      </c>
      <c r="AM54" s="2">
        <v>1.78</v>
      </c>
      <c r="AN54" s="2">
        <v>0.26</v>
      </c>
      <c r="AO54" s="2">
        <v>42.21</v>
      </c>
      <c r="AP54" s="2">
        <v>0</v>
      </c>
      <c r="AQ54" s="2">
        <v>4.49</v>
      </c>
      <c r="AR54" s="2">
        <v>0.02</v>
      </c>
      <c r="AS54" s="2">
        <v>0</v>
      </c>
      <c r="AT54" s="2">
        <v>95</v>
      </c>
      <c r="AU54" s="2">
        <v>65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0</v>
      </c>
      <c r="BI54" s="2">
        <v>2</v>
      </c>
      <c r="BJ54" s="2" t="s">
        <v>108</v>
      </c>
      <c r="BK54" s="2"/>
      <c r="BL54" s="2"/>
      <c r="BM54" s="2">
        <v>108001</v>
      </c>
      <c r="BN54" s="2">
        <v>0</v>
      </c>
      <c r="BO54" s="2" t="s">
        <v>6</v>
      </c>
      <c r="BP54" s="2">
        <v>0</v>
      </c>
      <c r="BQ54" s="2">
        <v>3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95</v>
      </c>
      <c r="CA54" s="2">
        <v>65</v>
      </c>
      <c r="CB54" s="2"/>
      <c r="CC54" s="2"/>
      <c r="CD54" s="2"/>
      <c r="CE54" s="2">
        <v>0</v>
      </c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66"/>
        <v>38.69</v>
      </c>
      <c r="CQ54" s="2">
        <f t="shared" si="67"/>
        <v>11.27</v>
      </c>
      <c r="CR54" s="2">
        <f t="shared" si="68"/>
        <v>1.78</v>
      </c>
      <c r="CS54" s="2">
        <f t="shared" si="69"/>
        <v>0.26</v>
      </c>
      <c r="CT54" s="2">
        <f t="shared" si="70"/>
        <v>42.21</v>
      </c>
      <c r="CU54" s="2">
        <f t="shared" si="71"/>
        <v>0</v>
      </c>
      <c r="CV54" s="2">
        <f t="shared" si="72"/>
        <v>4.49</v>
      </c>
      <c r="CW54" s="2">
        <f t="shared" si="73"/>
        <v>0.02</v>
      </c>
      <c r="CX54" s="2">
        <f t="shared" si="74"/>
        <v>0</v>
      </c>
      <c r="CY54" s="2">
        <f t="shared" si="75"/>
        <v>28.243499999999997</v>
      </c>
      <c r="CZ54" s="2">
        <f t="shared" si="76"/>
        <v>19.3245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1003</v>
      </c>
      <c r="DV54" s="2" t="s">
        <v>96</v>
      </c>
      <c r="DW54" s="2" t="s">
        <v>96</v>
      </c>
      <c r="DX54" s="2">
        <v>100</v>
      </c>
      <c r="DY54" s="2"/>
      <c r="DZ54" s="2"/>
      <c r="EA54" s="2"/>
      <c r="EB54" s="2"/>
      <c r="EC54" s="2"/>
      <c r="ED54" s="2"/>
      <c r="EE54" s="2">
        <v>27028906</v>
      </c>
      <c r="EF54" s="2">
        <v>3</v>
      </c>
      <c r="EG54" s="2" t="s">
        <v>55</v>
      </c>
      <c r="EH54" s="2">
        <v>0</v>
      </c>
      <c r="EI54" s="2" t="s">
        <v>6</v>
      </c>
      <c r="EJ54" s="2">
        <v>2</v>
      </c>
      <c r="EK54" s="2">
        <v>108001</v>
      </c>
      <c r="EL54" s="2" t="s">
        <v>98</v>
      </c>
      <c r="EM54" s="2" t="s">
        <v>99</v>
      </c>
      <c r="EN54" s="2"/>
      <c r="EO54" s="2" t="s">
        <v>6</v>
      </c>
      <c r="EP54" s="2"/>
      <c r="EQ54" s="2">
        <v>0</v>
      </c>
      <c r="ER54" s="2">
        <v>55.26</v>
      </c>
      <c r="ES54" s="2">
        <v>11.27</v>
      </c>
      <c r="ET54" s="2">
        <v>1.78</v>
      </c>
      <c r="EU54" s="2">
        <v>0.26</v>
      </c>
      <c r="EV54" s="2">
        <v>42.21</v>
      </c>
      <c r="EW54" s="2">
        <v>4.49</v>
      </c>
      <c r="EX54" s="2">
        <v>0.02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39"/>
        <v>0</v>
      </c>
      <c r="FS54" s="2">
        <v>0</v>
      </c>
      <c r="FT54" s="2"/>
      <c r="FU54" s="2"/>
      <c r="FV54" s="2"/>
      <c r="FW54" s="2"/>
      <c r="FX54" s="2">
        <v>95</v>
      </c>
      <c r="FY54" s="2">
        <v>65</v>
      </c>
      <c r="FZ54" s="2"/>
      <c r="GA54" s="2" t="s">
        <v>6</v>
      </c>
      <c r="GB54" s="2"/>
      <c r="GC54" s="2"/>
      <c r="GD54" s="2">
        <v>0</v>
      </c>
      <c r="GE54" s="2"/>
      <c r="GF54" s="2">
        <v>-960298818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0"/>
        <v>0</v>
      </c>
      <c r="GM54" s="2">
        <f t="shared" si="77"/>
        <v>86.25</v>
      </c>
      <c r="GN54" s="2">
        <f t="shared" si="78"/>
        <v>0</v>
      </c>
      <c r="GO54" s="2">
        <f t="shared" si="79"/>
        <v>86.25</v>
      </c>
      <c r="GP54" s="2">
        <f t="shared" si="80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81"/>
        <v>0</v>
      </c>
      <c r="GW54" s="2">
        <v>1</v>
      </c>
      <c r="GX54" s="2">
        <f t="shared" si="82"/>
        <v>0</v>
      </c>
      <c r="GY54" s="2"/>
      <c r="GZ54" s="2"/>
      <c r="HA54" s="2">
        <v>0</v>
      </c>
      <c r="HB54" s="2">
        <v>0</v>
      </c>
      <c r="HC54" s="2">
        <f t="shared" si="83"/>
        <v>0</v>
      </c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ROW(SmtRes!A116)</f>
        <v>116</v>
      </c>
      <c r="D55">
        <f>ROW(EtalonRes!A106)</f>
        <v>106</v>
      </c>
      <c r="E55" t="s">
        <v>105</v>
      </c>
      <c r="F55" t="s">
        <v>106</v>
      </c>
      <c r="G55" t="s">
        <v>107</v>
      </c>
      <c r="H55" t="s">
        <v>96</v>
      </c>
      <c r="I55">
        <f>ROUND(70/100,9)</f>
        <v>0.7</v>
      </c>
      <c r="J55">
        <v>0</v>
      </c>
      <c r="O55">
        <f t="shared" si="48"/>
        <v>259.56</v>
      </c>
      <c r="P55">
        <f t="shared" si="49"/>
        <v>52.94</v>
      </c>
      <c r="Q55">
        <f t="shared" si="50"/>
        <v>8.36</v>
      </c>
      <c r="R55">
        <f t="shared" si="51"/>
        <v>1.22</v>
      </c>
      <c r="S55">
        <f t="shared" si="52"/>
        <v>198.26</v>
      </c>
      <c r="T55">
        <f t="shared" si="53"/>
        <v>0</v>
      </c>
      <c r="U55">
        <f t="shared" si="54"/>
        <v>3.1429999999999998</v>
      </c>
      <c r="V55">
        <f t="shared" si="55"/>
        <v>1.3999999999999999E-2</v>
      </c>
      <c r="W55">
        <f t="shared" si="56"/>
        <v>0</v>
      </c>
      <c r="X55">
        <f t="shared" si="57"/>
        <v>189.51</v>
      </c>
      <c r="Y55">
        <f t="shared" si="58"/>
        <v>129.66</v>
      </c>
      <c r="AA55">
        <v>28045061</v>
      </c>
      <c r="AB55">
        <f t="shared" si="59"/>
        <v>55.26</v>
      </c>
      <c r="AC55">
        <f t="shared" si="60"/>
        <v>11.27</v>
      </c>
      <c r="AD55">
        <f t="shared" si="84"/>
        <v>1.78</v>
      </c>
      <c r="AE55">
        <f t="shared" si="85"/>
        <v>0.26</v>
      </c>
      <c r="AF55">
        <f t="shared" si="86"/>
        <v>42.21</v>
      </c>
      <c r="AG55">
        <f t="shared" si="63"/>
        <v>0</v>
      </c>
      <c r="AH55">
        <f t="shared" si="87"/>
        <v>4.49</v>
      </c>
      <c r="AI55">
        <f t="shared" si="88"/>
        <v>0.02</v>
      </c>
      <c r="AJ55">
        <f t="shared" si="65"/>
        <v>0</v>
      </c>
      <c r="AK55">
        <v>55.26</v>
      </c>
      <c r="AL55">
        <v>11.27</v>
      </c>
      <c r="AM55">
        <v>1.78</v>
      </c>
      <c r="AN55">
        <v>0.26</v>
      </c>
      <c r="AO55">
        <v>42.21</v>
      </c>
      <c r="AP55">
        <v>0</v>
      </c>
      <c r="AQ55">
        <v>4.49</v>
      </c>
      <c r="AR55">
        <v>0.02</v>
      </c>
      <c r="AS55">
        <v>0</v>
      </c>
      <c r="AT55">
        <v>95</v>
      </c>
      <c r="AU55">
        <v>65</v>
      </c>
      <c r="AV55">
        <v>1</v>
      </c>
      <c r="AW55">
        <v>1</v>
      </c>
      <c r="AZ55">
        <v>6.71</v>
      </c>
      <c r="BA55">
        <v>6.71</v>
      </c>
      <c r="BB55">
        <v>6.71</v>
      </c>
      <c r="BC55">
        <v>6.71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2</v>
      </c>
      <c r="BJ55" t="s">
        <v>108</v>
      </c>
      <c r="BM55">
        <v>108001</v>
      </c>
      <c r="BN55">
        <v>0</v>
      </c>
      <c r="BO55" t="s">
        <v>6</v>
      </c>
      <c r="BP55">
        <v>0</v>
      </c>
      <c r="BQ55">
        <v>3</v>
      </c>
      <c r="BR55">
        <v>0</v>
      </c>
      <c r="BS55">
        <v>6.71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95</v>
      </c>
      <c r="CA55">
        <v>65</v>
      </c>
      <c r="CE55">
        <v>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66"/>
        <v>259.56</v>
      </c>
      <c r="CQ55">
        <f t="shared" si="67"/>
        <v>75.62169999999999</v>
      </c>
      <c r="CR55">
        <f t="shared" si="68"/>
        <v>11.9438</v>
      </c>
      <c r="CS55">
        <f t="shared" si="69"/>
        <v>1.7446000000000002</v>
      </c>
      <c r="CT55">
        <f t="shared" si="70"/>
        <v>283.22910000000002</v>
      </c>
      <c r="CU55">
        <f t="shared" si="71"/>
        <v>0</v>
      </c>
      <c r="CV55">
        <f t="shared" si="72"/>
        <v>4.49</v>
      </c>
      <c r="CW55">
        <f t="shared" si="73"/>
        <v>0.02</v>
      </c>
      <c r="CX55">
        <f t="shared" si="74"/>
        <v>0</v>
      </c>
      <c r="CY55">
        <f t="shared" si="75"/>
        <v>189.50599999999997</v>
      </c>
      <c r="CZ55">
        <f t="shared" si="76"/>
        <v>129.66199999999998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1003</v>
      </c>
      <c r="DV55" t="s">
        <v>96</v>
      </c>
      <c r="DW55" t="s">
        <v>96</v>
      </c>
      <c r="DX55">
        <v>100</v>
      </c>
      <c r="EE55">
        <v>27028906</v>
      </c>
      <c r="EF55">
        <v>3</v>
      </c>
      <c r="EG55" t="s">
        <v>55</v>
      </c>
      <c r="EH55">
        <v>0</v>
      </c>
      <c r="EI55" t="s">
        <v>6</v>
      </c>
      <c r="EJ55">
        <v>2</v>
      </c>
      <c r="EK55">
        <v>108001</v>
      </c>
      <c r="EL55" t="s">
        <v>98</v>
      </c>
      <c r="EM55" t="s">
        <v>99</v>
      </c>
      <c r="EO55" t="s">
        <v>6</v>
      </c>
      <c r="EQ55">
        <v>0</v>
      </c>
      <c r="ER55">
        <v>55.26</v>
      </c>
      <c r="ES55">
        <v>11.27</v>
      </c>
      <c r="ET55">
        <v>1.78</v>
      </c>
      <c r="EU55">
        <v>0.26</v>
      </c>
      <c r="EV55">
        <v>42.21</v>
      </c>
      <c r="EW55">
        <v>4.49</v>
      </c>
      <c r="EX55">
        <v>0.02</v>
      </c>
      <c r="EY55">
        <v>0</v>
      </c>
      <c r="FQ55">
        <v>0</v>
      </c>
      <c r="FR55">
        <f t="shared" si="39"/>
        <v>0</v>
      </c>
      <c r="FS55">
        <v>0</v>
      </c>
      <c r="FX55">
        <v>95</v>
      </c>
      <c r="FY55">
        <v>65</v>
      </c>
      <c r="GA55" t="s">
        <v>6</v>
      </c>
      <c r="GD55">
        <v>0</v>
      </c>
      <c r="GF55">
        <v>-960298818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0"/>
        <v>0</v>
      </c>
      <c r="GM55">
        <f t="shared" si="77"/>
        <v>578.73</v>
      </c>
      <c r="GN55">
        <f t="shared" si="78"/>
        <v>0</v>
      </c>
      <c r="GO55">
        <f t="shared" si="79"/>
        <v>578.73</v>
      </c>
      <c r="GP55">
        <f t="shared" si="80"/>
        <v>0</v>
      </c>
      <c r="GR55">
        <v>0</v>
      </c>
      <c r="GS55">
        <v>3</v>
      </c>
      <c r="GT55">
        <v>0</v>
      </c>
      <c r="GU55" t="s">
        <v>6</v>
      </c>
      <c r="GV55">
        <f t="shared" si="81"/>
        <v>0</v>
      </c>
      <c r="GW55">
        <v>1</v>
      </c>
      <c r="GX55">
        <f t="shared" si="82"/>
        <v>0</v>
      </c>
      <c r="HA55">
        <v>0</v>
      </c>
      <c r="HB55">
        <v>0</v>
      </c>
      <c r="HC55">
        <f t="shared" si="83"/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104</v>
      </c>
      <c r="D56" s="2"/>
      <c r="E56" s="2" t="s">
        <v>109</v>
      </c>
      <c r="F56" s="2" t="s">
        <v>110</v>
      </c>
      <c r="G56" s="2" t="s">
        <v>111</v>
      </c>
      <c r="H56" s="2" t="s">
        <v>112</v>
      </c>
      <c r="I56" s="2">
        <f>I54*J56</f>
        <v>7.0000000000000007E-2</v>
      </c>
      <c r="J56" s="2">
        <v>0.10000000000000002</v>
      </c>
      <c r="K56" s="2"/>
      <c r="L56" s="2"/>
      <c r="M56" s="2"/>
      <c r="N56" s="2"/>
      <c r="O56" s="2">
        <f t="shared" si="48"/>
        <v>1039.05</v>
      </c>
      <c r="P56" s="2">
        <f t="shared" si="49"/>
        <v>1039.05</v>
      </c>
      <c r="Q56" s="2">
        <f t="shared" si="50"/>
        <v>0</v>
      </c>
      <c r="R56" s="2">
        <f t="shared" si="51"/>
        <v>0</v>
      </c>
      <c r="S56" s="2">
        <f t="shared" si="52"/>
        <v>0</v>
      </c>
      <c r="T56" s="2">
        <f t="shared" si="53"/>
        <v>0</v>
      </c>
      <c r="U56" s="2">
        <f t="shared" si="54"/>
        <v>0</v>
      </c>
      <c r="V56" s="2">
        <f t="shared" si="55"/>
        <v>0</v>
      </c>
      <c r="W56" s="2">
        <f t="shared" si="56"/>
        <v>0</v>
      </c>
      <c r="X56" s="2">
        <f t="shared" si="57"/>
        <v>0</v>
      </c>
      <c r="Y56" s="2">
        <f t="shared" si="58"/>
        <v>0</v>
      </c>
      <c r="Z56" s="2"/>
      <c r="AA56" s="2">
        <v>28045047</v>
      </c>
      <c r="AB56" s="2">
        <f t="shared" si="59"/>
        <v>14843.6</v>
      </c>
      <c r="AC56" s="2">
        <f t="shared" si="60"/>
        <v>14843.6</v>
      </c>
      <c r="AD56" s="2">
        <f t="shared" si="84"/>
        <v>0</v>
      </c>
      <c r="AE56" s="2">
        <f t="shared" si="85"/>
        <v>0</v>
      </c>
      <c r="AF56" s="2">
        <f t="shared" si="86"/>
        <v>0</v>
      </c>
      <c r="AG56" s="2">
        <f t="shared" si="63"/>
        <v>0</v>
      </c>
      <c r="AH56" s="2">
        <f t="shared" si="87"/>
        <v>0</v>
      </c>
      <c r="AI56" s="2">
        <f t="shared" si="88"/>
        <v>0</v>
      </c>
      <c r="AJ56" s="2">
        <f t="shared" si="65"/>
        <v>0</v>
      </c>
      <c r="AK56" s="2">
        <v>14843.6</v>
      </c>
      <c r="AL56" s="2">
        <v>14843.6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95</v>
      </c>
      <c r="AU56" s="2">
        <v>65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3</v>
      </c>
      <c r="BI56" s="2">
        <v>2</v>
      </c>
      <c r="BJ56" s="2" t="s">
        <v>113</v>
      </c>
      <c r="BK56" s="2"/>
      <c r="BL56" s="2"/>
      <c r="BM56" s="2">
        <v>108001</v>
      </c>
      <c r="BN56" s="2">
        <v>0</v>
      </c>
      <c r="BO56" s="2" t="s">
        <v>6</v>
      </c>
      <c r="BP56" s="2">
        <v>0</v>
      </c>
      <c r="BQ56" s="2">
        <v>3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95</v>
      </c>
      <c r="CA56" s="2">
        <v>65</v>
      </c>
      <c r="CB56" s="2"/>
      <c r="CC56" s="2"/>
      <c r="CD56" s="2"/>
      <c r="CE56" s="2">
        <v>0</v>
      </c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si="66"/>
        <v>1039.05</v>
      </c>
      <c r="CQ56" s="2">
        <f t="shared" si="67"/>
        <v>14843.6</v>
      </c>
      <c r="CR56" s="2">
        <f t="shared" si="68"/>
        <v>0</v>
      </c>
      <c r="CS56" s="2">
        <f t="shared" si="69"/>
        <v>0</v>
      </c>
      <c r="CT56" s="2">
        <f t="shared" si="70"/>
        <v>0</v>
      </c>
      <c r="CU56" s="2">
        <f t="shared" si="71"/>
        <v>0</v>
      </c>
      <c r="CV56" s="2">
        <f t="shared" si="72"/>
        <v>0</v>
      </c>
      <c r="CW56" s="2">
        <f t="shared" si="73"/>
        <v>0</v>
      </c>
      <c r="CX56" s="2">
        <f t="shared" si="74"/>
        <v>0</v>
      </c>
      <c r="CY56" s="2">
        <f t="shared" si="75"/>
        <v>0</v>
      </c>
      <c r="CZ56" s="2">
        <f t="shared" si="76"/>
        <v>0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1013</v>
      </c>
      <c r="DV56" s="2" t="s">
        <v>112</v>
      </c>
      <c r="DW56" s="2" t="s">
        <v>114</v>
      </c>
      <c r="DX56" s="2">
        <v>1</v>
      </c>
      <c r="DY56" s="2"/>
      <c r="DZ56" s="2"/>
      <c r="EA56" s="2"/>
      <c r="EB56" s="2"/>
      <c r="EC56" s="2"/>
      <c r="ED56" s="2"/>
      <c r="EE56" s="2">
        <v>27028906</v>
      </c>
      <c r="EF56" s="2">
        <v>3</v>
      </c>
      <c r="EG56" s="2" t="s">
        <v>55</v>
      </c>
      <c r="EH56" s="2">
        <v>0</v>
      </c>
      <c r="EI56" s="2" t="s">
        <v>6</v>
      </c>
      <c r="EJ56" s="2">
        <v>2</v>
      </c>
      <c r="EK56" s="2">
        <v>108001</v>
      </c>
      <c r="EL56" s="2" t="s">
        <v>98</v>
      </c>
      <c r="EM56" s="2" t="s">
        <v>99</v>
      </c>
      <c r="EN56" s="2"/>
      <c r="EO56" s="2" t="s">
        <v>6</v>
      </c>
      <c r="EP56" s="2"/>
      <c r="EQ56" s="2">
        <v>0</v>
      </c>
      <c r="ER56" s="2">
        <v>14843.6</v>
      </c>
      <c r="ES56" s="2">
        <v>14843.6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87" si="89">ROUND(IF(AND(BH56=3,BI56=3),P56,0),2)</f>
        <v>0</v>
      </c>
      <c r="FS56" s="2">
        <v>0</v>
      </c>
      <c r="FT56" s="2"/>
      <c r="FU56" s="2"/>
      <c r="FV56" s="2"/>
      <c r="FW56" s="2"/>
      <c r="FX56" s="2">
        <v>95</v>
      </c>
      <c r="FY56" s="2">
        <v>65</v>
      </c>
      <c r="FZ56" s="2"/>
      <c r="GA56" s="2" t="s">
        <v>6</v>
      </c>
      <c r="GB56" s="2"/>
      <c r="GC56" s="2"/>
      <c r="GD56" s="2">
        <v>0</v>
      </c>
      <c r="GE56" s="2"/>
      <c r="GF56" s="2">
        <v>-677477715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ref="GL56:GL87" si="90">ROUND(IF(AND(BH56=3,BI56=3,FS56&lt;&gt;0),P56,0),2)</f>
        <v>0</v>
      </c>
      <c r="GM56" s="2">
        <f t="shared" si="77"/>
        <v>1039.05</v>
      </c>
      <c r="GN56" s="2">
        <f t="shared" si="78"/>
        <v>0</v>
      </c>
      <c r="GO56" s="2">
        <f t="shared" si="79"/>
        <v>1039.05</v>
      </c>
      <c r="GP56" s="2">
        <f t="shared" si="80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81"/>
        <v>0</v>
      </c>
      <c r="GW56" s="2">
        <v>1</v>
      </c>
      <c r="GX56" s="2">
        <f t="shared" si="82"/>
        <v>0</v>
      </c>
      <c r="GY56" s="2"/>
      <c r="GZ56" s="2"/>
      <c r="HA56" s="2">
        <v>0</v>
      </c>
      <c r="HB56" s="2">
        <v>0</v>
      </c>
      <c r="HC56" s="2">
        <f t="shared" si="83"/>
        <v>0</v>
      </c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115</v>
      </c>
      <c r="E57" t="s">
        <v>109</v>
      </c>
      <c r="F57" t="s">
        <v>110</v>
      </c>
      <c r="G57" t="s">
        <v>111</v>
      </c>
      <c r="H57" t="s">
        <v>112</v>
      </c>
      <c r="I57">
        <f>I55*J57</f>
        <v>7.0000000000000007E-2</v>
      </c>
      <c r="J57">
        <v>0.10000000000000002</v>
      </c>
      <c r="O57">
        <f t="shared" si="48"/>
        <v>6972.04</v>
      </c>
      <c r="P57">
        <f t="shared" si="49"/>
        <v>6972.04</v>
      </c>
      <c r="Q57">
        <f t="shared" si="50"/>
        <v>0</v>
      </c>
      <c r="R57">
        <f t="shared" si="51"/>
        <v>0</v>
      </c>
      <c r="S57">
        <f t="shared" si="52"/>
        <v>0</v>
      </c>
      <c r="T57">
        <f t="shared" si="53"/>
        <v>0</v>
      </c>
      <c r="U57">
        <f t="shared" si="54"/>
        <v>0</v>
      </c>
      <c r="V57">
        <f t="shared" si="55"/>
        <v>0</v>
      </c>
      <c r="W57">
        <f t="shared" si="56"/>
        <v>0</v>
      </c>
      <c r="X57">
        <f t="shared" si="57"/>
        <v>0</v>
      </c>
      <c r="Y57">
        <f t="shared" si="58"/>
        <v>0</v>
      </c>
      <c r="AA57">
        <v>28045061</v>
      </c>
      <c r="AB57">
        <f t="shared" si="59"/>
        <v>14843.6</v>
      </c>
      <c r="AC57">
        <f t="shared" si="60"/>
        <v>14843.6</v>
      </c>
      <c r="AD57">
        <f t="shared" si="84"/>
        <v>0</v>
      </c>
      <c r="AE57">
        <f t="shared" si="85"/>
        <v>0</v>
      </c>
      <c r="AF57">
        <f t="shared" si="86"/>
        <v>0</v>
      </c>
      <c r="AG57">
        <f t="shared" si="63"/>
        <v>0</v>
      </c>
      <c r="AH57">
        <f t="shared" si="87"/>
        <v>0</v>
      </c>
      <c r="AI57">
        <f t="shared" si="88"/>
        <v>0</v>
      </c>
      <c r="AJ57">
        <f t="shared" si="65"/>
        <v>0</v>
      </c>
      <c r="AK57">
        <v>14843.6</v>
      </c>
      <c r="AL57">
        <v>14843.6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95</v>
      </c>
      <c r="AU57">
        <v>65</v>
      </c>
      <c r="AV57">
        <v>1</v>
      </c>
      <c r="AW57">
        <v>1</v>
      </c>
      <c r="AZ57">
        <v>6.71</v>
      </c>
      <c r="BA57">
        <v>1</v>
      </c>
      <c r="BB57">
        <v>1</v>
      </c>
      <c r="BC57">
        <v>6.71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2</v>
      </c>
      <c r="BJ57" t="s">
        <v>113</v>
      </c>
      <c r="BM57">
        <v>108001</v>
      </c>
      <c r="BN57">
        <v>0</v>
      </c>
      <c r="BO57" t="s">
        <v>6</v>
      </c>
      <c r="BP57">
        <v>0</v>
      </c>
      <c r="BQ57">
        <v>3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95</v>
      </c>
      <c r="CA57">
        <v>65</v>
      </c>
      <c r="CE57">
        <v>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66"/>
        <v>6972.04</v>
      </c>
      <c r="CQ57">
        <f t="shared" si="67"/>
        <v>99600.555999999997</v>
      </c>
      <c r="CR57">
        <f t="shared" si="68"/>
        <v>0</v>
      </c>
      <c r="CS57">
        <f t="shared" si="69"/>
        <v>0</v>
      </c>
      <c r="CT57">
        <f t="shared" si="70"/>
        <v>0</v>
      </c>
      <c r="CU57">
        <f t="shared" si="71"/>
        <v>0</v>
      </c>
      <c r="CV57">
        <f t="shared" si="72"/>
        <v>0</v>
      </c>
      <c r="CW57">
        <f t="shared" si="73"/>
        <v>0</v>
      </c>
      <c r="CX57">
        <f t="shared" si="74"/>
        <v>0</v>
      </c>
      <c r="CY57">
        <f t="shared" si="75"/>
        <v>0</v>
      </c>
      <c r="CZ57">
        <f t="shared" si="76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1013</v>
      </c>
      <c r="DV57" t="s">
        <v>112</v>
      </c>
      <c r="DW57" t="s">
        <v>114</v>
      </c>
      <c r="DX57">
        <v>1</v>
      </c>
      <c r="EE57">
        <v>27028906</v>
      </c>
      <c r="EF57">
        <v>3</v>
      </c>
      <c r="EG57" t="s">
        <v>55</v>
      </c>
      <c r="EH57">
        <v>0</v>
      </c>
      <c r="EI57" t="s">
        <v>6</v>
      </c>
      <c r="EJ57">
        <v>2</v>
      </c>
      <c r="EK57">
        <v>108001</v>
      </c>
      <c r="EL57" t="s">
        <v>98</v>
      </c>
      <c r="EM57" t="s">
        <v>99</v>
      </c>
      <c r="EO57" t="s">
        <v>6</v>
      </c>
      <c r="EQ57">
        <v>0</v>
      </c>
      <c r="ER57">
        <v>14843.6</v>
      </c>
      <c r="ES57">
        <v>14843.6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89"/>
        <v>0</v>
      </c>
      <c r="FS57">
        <v>0</v>
      </c>
      <c r="FX57">
        <v>95</v>
      </c>
      <c r="FY57">
        <v>65</v>
      </c>
      <c r="GA57" t="s">
        <v>6</v>
      </c>
      <c r="GD57">
        <v>0</v>
      </c>
      <c r="GF57">
        <v>-677477715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90"/>
        <v>0</v>
      </c>
      <c r="GM57">
        <f t="shared" si="77"/>
        <v>6972.04</v>
      </c>
      <c r="GN57">
        <f t="shared" si="78"/>
        <v>0</v>
      </c>
      <c r="GO57">
        <f t="shared" si="79"/>
        <v>6972.04</v>
      </c>
      <c r="GP57">
        <f t="shared" si="80"/>
        <v>0</v>
      </c>
      <c r="GR57">
        <v>0</v>
      </c>
      <c r="GS57">
        <v>3</v>
      </c>
      <c r="GT57">
        <v>0</v>
      </c>
      <c r="GU57" t="s">
        <v>6</v>
      </c>
      <c r="GV57">
        <f t="shared" si="81"/>
        <v>0</v>
      </c>
      <c r="GW57">
        <v>1</v>
      </c>
      <c r="GX57">
        <f t="shared" si="82"/>
        <v>0</v>
      </c>
      <c r="HA57">
        <v>0</v>
      </c>
      <c r="HB57">
        <v>0</v>
      </c>
      <c r="HC57">
        <f t="shared" si="83"/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ROW(SmtRes!A127)</f>
        <v>127</v>
      </c>
      <c r="D58" s="2">
        <f>ROW(EtalonRes!A116)</f>
        <v>116</v>
      </c>
      <c r="E58" s="2" t="s">
        <v>115</v>
      </c>
      <c r="F58" s="2" t="s">
        <v>116</v>
      </c>
      <c r="G58" s="2" t="s">
        <v>117</v>
      </c>
      <c r="H58" s="2" t="s">
        <v>96</v>
      </c>
      <c r="I58" s="2">
        <f>ROUND(130/100,9)</f>
        <v>1.3</v>
      </c>
      <c r="J58" s="2">
        <v>0</v>
      </c>
      <c r="K58" s="2"/>
      <c r="L58" s="2"/>
      <c r="M58" s="2"/>
      <c r="N58" s="2"/>
      <c r="O58" s="2">
        <f t="shared" si="48"/>
        <v>113.3</v>
      </c>
      <c r="P58" s="2">
        <f t="shared" si="49"/>
        <v>29.5</v>
      </c>
      <c r="Q58" s="2">
        <f t="shared" si="50"/>
        <v>6.93</v>
      </c>
      <c r="R58" s="2">
        <f t="shared" si="51"/>
        <v>0.99</v>
      </c>
      <c r="S58" s="2">
        <f t="shared" si="52"/>
        <v>76.87</v>
      </c>
      <c r="T58" s="2">
        <f t="shared" si="53"/>
        <v>0</v>
      </c>
      <c r="U58" s="2">
        <f t="shared" si="54"/>
        <v>8.1769999999999996</v>
      </c>
      <c r="V58" s="2">
        <f t="shared" si="55"/>
        <v>7.8E-2</v>
      </c>
      <c r="W58" s="2">
        <f t="shared" si="56"/>
        <v>0</v>
      </c>
      <c r="X58" s="2">
        <f t="shared" si="57"/>
        <v>73.97</v>
      </c>
      <c r="Y58" s="2">
        <f t="shared" si="58"/>
        <v>50.61</v>
      </c>
      <c r="Z58" s="2"/>
      <c r="AA58" s="2">
        <v>28045047</v>
      </c>
      <c r="AB58" s="2">
        <f t="shared" si="59"/>
        <v>87.15</v>
      </c>
      <c r="AC58" s="2">
        <f t="shared" si="60"/>
        <v>22.69</v>
      </c>
      <c r="AD58" s="2">
        <f t="shared" si="84"/>
        <v>5.33</v>
      </c>
      <c r="AE58" s="2">
        <f t="shared" si="85"/>
        <v>0.76</v>
      </c>
      <c r="AF58" s="2">
        <f t="shared" si="86"/>
        <v>59.13</v>
      </c>
      <c r="AG58" s="2">
        <f t="shared" si="63"/>
        <v>0</v>
      </c>
      <c r="AH58" s="2">
        <f t="shared" si="87"/>
        <v>6.29</v>
      </c>
      <c r="AI58" s="2">
        <f t="shared" si="88"/>
        <v>0.06</v>
      </c>
      <c r="AJ58" s="2">
        <f t="shared" si="65"/>
        <v>0</v>
      </c>
      <c r="AK58" s="2">
        <v>87.15</v>
      </c>
      <c r="AL58" s="2">
        <v>22.69</v>
      </c>
      <c r="AM58" s="2">
        <v>5.33</v>
      </c>
      <c r="AN58" s="2">
        <v>0.76</v>
      </c>
      <c r="AO58" s="2">
        <v>59.13</v>
      </c>
      <c r="AP58" s="2">
        <v>0</v>
      </c>
      <c r="AQ58" s="2">
        <v>6.29</v>
      </c>
      <c r="AR58" s="2">
        <v>0.06</v>
      </c>
      <c r="AS58" s="2">
        <v>0</v>
      </c>
      <c r="AT58" s="2">
        <v>95</v>
      </c>
      <c r="AU58" s="2">
        <v>65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0</v>
      </c>
      <c r="BI58" s="2">
        <v>2</v>
      </c>
      <c r="BJ58" s="2" t="s">
        <v>118</v>
      </c>
      <c r="BK58" s="2"/>
      <c r="BL58" s="2"/>
      <c r="BM58" s="2">
        <v>108001</v>
      </c>
      <c r="BN58" s="2">
        <v>0</v>
      </c>
      <c r="BO58" s="2" t="s">
        <v>6</v>
      </c>
      <c r="BP58" s="2">
        <v>0</v>
      </c>
      <c r="BQ58" s="2">
        <v>3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95</v>
      </c>
      <c r="CA58" s="2">
        <v>65</v>
      </c>
      <c r="CB58" s="2"/>
      <c r="CC58" s="2"/>
      <c r="CD58" s="2"/>
      <c r="CE58" s="2">
        <v>0</v>
      </c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66"/>
        <v>113.30000000000001</v>
      </c>
      <c r="CQ58" s="2">
        <f t="shared" si="67"/>
        <v>22.69</v>
      </c>
      <c r="CR58" s="2">
        <f t="shared" si="68"/>
        <v>5.33</v>
      </c>
      <c r="CS58" s="2">
        <f t="shared" si="69"/>
        <v>0.76</v>
      </c>
      <c r="CT58" s="2">
        <f t="shared" si="70"/>
        <v>59.13</v>
      </c>
      <c r="CU58" s="2">
        <f t="shared" si="71"/>
        <v>0</v>
      </c>
      <c r="CV58" s="2">
        <f t="shared" si="72"/>
        <v>6.29</v>
      </c>
      <c r="CW58" s="2">
        <f t="shared" si="73"/>
        <v>0.06</v>
      </c>
      <c r="CX58" s="2">
        <f t="shared" si="74"/>
        <v>0</v>
      </c>
      <c r="CY58" s="2">
        <f t="shared" si="75"/>
        <v>73.966999999999999</v>
      </c>
      <c r="CZ58" s="2">
        <f t="shared" si="76"/>
        <v>50.608999999999995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1003</v>
      </c>
      <c r="DV58" s="2" t="s">
        <v>96</v>
      </c>
      <c r="DW58" s="2" t="s">
        <v>96</v>
      </c>
      <c r="DX58" s="2">
        <v>100</v>
      </c>
      <c r="DY58" s="2"/>
      <c r="DZ58" s="2"/>
      <c r="EA58" s="2"/>
      <c r="EB58" s="2"/>
      <c r="EC58" s="2"/>
      <c r="ED58" s="2"/>
      <c r="EE58" s="2">
        <v>27028906</v>
      </c>
      <c r="EF58" s="2">
        <v>3</v>
      </c>
      <c r="EG58" s="2" t="s">
        <v>55</v>
      </c>
      <c r="EH58" s="2">
        <v>0</v>
      </c>
      <c r="EI58" s="2" t="s">
        <v>6</v>
      </c>
      <c r="EJ58" s="2">
        <v>2</v>
      </c>
      <c r="EK58" s="2">
        <v>108001</v>
      </c>
      <c r="EL58" s="2" t="s">
        <v>98</v>
      </c>
      <c r="EM58" s="2" t="s">
        <v>99</v>
      </c>
      <c r="EN58" s="2"/>
      <c r="EO58" s="2" t="s">
        <v>6</v>
      </c>
      <c r="EP58" s="2"/>
      <c r="EQ58" s="2">
        <v>0</v>
      </c>
      <c r="ER58" s="2">
        <v>87.15</v>
      </c>
      <c r="ES58" s="2">
        <v>22.69</v>
      </c>
      <c r="ET58" s="2">
        <v>5.33</v>
      </c>
      <c r="EU58" s="2">
        <v>0.76</v>
      </c>
      <c r="EV58" s="2">
        <v>59.13</v>
      </c>
      <c r="EW58" s="2">
        <v>6.29</v>
      </c>
      <c r="EX58" s="2">
        <v>0.06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89"/>
        <v>0</v>
      </c>
      <c r="FS58" s="2">
        <v>0</v>
      </c>
      <c r="FT58" s="2"/>
      <c r="FU58" s="2"/>
      <c r="FV58" s="2"/>
      <c r="FW58" s="2"/>
      <c r="FX58" s="2">
        <v>95</v>
      </c>
      <c r="FY58" s="2">
        <v>65</v>
      </c>
      <c r="FZ58" s="2"/>
      <c r="GA58" s="2" t="s">
        <v>6</v>
      </c>
      <c r="GB58" s="2"/>
      <c r="GC58" s="2"/>
      <c r="GD58" s="2">
        <v>0</v>
      </c>
      <c r="GE58" s="2"/>
      <c r="GF58" s="2">
        <v>1667817228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90"/>
        <v>0</v>
      </c>
      <c r="GM58" s="2">
        <f t="shared" si="77"/>
        <v>237.88</v>
      </c>
      <c r="GN58" s="2">
        <f t="shared" si="78"/>
        <v>0</v>
      </c>
      <c r="GO58" s="2">
        <f t="shared" si="79"/>
        <v>237.88</v>
      </c>
      <c r="GP58" s="2">
        <f t="shared" si="80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81"/>
        <v>0</v>
      </c>
      <c r="GW58" s="2">
        <v>1</v>
      </c>
      <c r="GX58" s="2">
        <f t="shared" si="82"/>
        <v>0</v>
      </c>
      <c r="GY58" s="2"/>
      <c r="GZ58" s="2"/>
      <c r="HA58" s="2">
        <v>0</v>
      </c>
      <c r="HB58" s="2">
        <v>0</v>
      </c>
      <c r="HC58" s="2">
        <f t="shared" si="83"/>
        <v>0</v>
      </c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ROW(SmtRes!A138)</f>
        <v>138</v>
      </c>
      <c r="D59">
        <f>ROW(EtalonRes!A126)</f>
        <v>126</v>
      </c>
      <c r="E59" t="s">
        <v>115</v>
      </c>
      <c r="F59" t="s">
        <v>116</v>
      </c>
      <c r="G59" t="s">
        <v>117</v>
      </c>
      <c r="H59" t="s">
        <v>96</v>
      </c>
      <c r="I59">
        <f>ROUND(130/100,9)</f>
        <v>1.3</v>
      </c>
      <c r="J59">
        <v>0</v>
      </c>
      <c r="O59">
        <f t="shared" si="48"/>
        <v>760.2</v>
      </c>
      <c r="P59">
        <f t="shared" si="49"/>
        <v>197.92</v>
      </c>
      <c r="Q59">
        <f t="shared" si="50"/>
        <v>46.49</v>
      </c>
      <c r="R59">
        <f t="shared" si="51"/>
        <v>6.63</v>
      </c>
      <c r="S59">
        <f t="shared" si="52"/>
        <v>515.79</v>
      </c>
      <c r="T59">
        <f t="shared" si="53"/>
        <v>0</v>
      </c>
      <c r="U59">
        <f t="shared" si="54"/>
        <v>8.1769999999999996</v>
      </c>
      <c r="V59">
        <f t="shared" si="55"/>
        <v>7.8E-2</v>
      </c>
      <c r="W59">
        <f t="shared" si="56"/>
        <v>0</v>
      </c>
      <c r="X59">
        <f t="shared" si="57"/>
        <v>496.3</v>
      </c>
      <c r="Y59">
        <f t="shared" si="58"/>
        <v>339.57</v>
      </c>
      <c r="AA59">
        <v>28045061</v>
      </c>
      <c r="AB59">
        <f t="shared" si="59"/>
        <v>87.15</v>
      </c>
      <c r="AC59">
        <f t="shared" si="60"/>
        <v>22.69</v>
      </c>
      <c r="AD59">
        <f t="shared" si="84"/>
        <v>5.33</v>
      </c>
      <c r="AE59">
        <f t="shared" si="85"/>
        <v>0.76</v>
      </c>
      <c r="AF59">
        <f t="shared" si="86"/>
        <v>59.13</v>
      </c>
      <c r="AG59">
        <f t="shared" si="63"/>
        <v>0</v>
      </c>
      <c r="AH59">
        <f t="shared" si="87"/>
        <v>6.29</v>
      </c>
      <c r="AI59">
        <f t="shared" si="88"/>
        <v>0.06</v>
      </c>
      <c r="AJ59">
        <f t="shared" si="65"/>
        <v>0</v>
      </c>
      <c r="AK59">
        <v>87.15</v>
      </c>
      <c r="AL59">
        <v>22.69</v>
      </c>
      <c r="AM59">
        <v>5.33</v>
      </c>
      <c r="AN59">
        <v>0.76</v>
      </c>
      <c r="AO59">
        <v>59.13</v>
      </c>
      <c r="AP59">
        <v>0</v>
      </c>
      <c r="AQ59">
        <v>6.29</v>
      </c>
      <c r="AR59">
        <v>0.06</v>
      </c>
      <c r="AS59">
        <v>0</v>
      </c>
      <c r="AT59">
        <v>95</v>
      </c>
      <c r="AU59">
        <v>65</v>
      </c>
      <c r="AV59">
        <v>1</v>
      </c>
      <c r="AW59">
        <v>1</v>
      </c>
      <c r="AZ59">
        <v>6.71</v>
      </c>
      <c r="BA59">
        <v>6.71</v>
      </c>
      <c r="BB59">
        <v>6.71</v>
      </c>
      <c r="BC59">
        <v>6.71</v>
      </c>
      <c r="BD59" t="s">
        <v>6</v>
      </c>
      <c r="BE59" t="s">
        <v>6</v>
      </c>
      <c r="BF59" t="s">
        <v>6</v>
      </c>
      <c r="BG59" t="s">
        <v>6</v>
      </c>
      <c r="BH59">
        <v>0</v>
      </c>
      <c r="BI59">
        <v>2</v>
      </c>
      <c r="BJ59" t="s">
        <v>118</v>
      </c>
      <c r="BM59">
        <v>108001</v>
      </c>
      <c r="BN59">
        <v>0</v>
      </c>
      <c r="BO59" t="s">
        <v>6</v>
      </c>
      <c r="BP59">
        <v>0</v>
      </c>
      <c r="BQ59">
        <v>3</v>
      </c>
      <c r="BR59">
        <v>0</v>
      </c>
      <c r="BS59">
        <v>6.71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95</v>
      </c>
      <c r="CA59">
        <v>65</v>
      </c>
      <c r="CE59">
        <v>0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66"/>
        <v>760.19999999999993</v>
      </c>
      <c r="CQ59">
        <f t="shared" si="67"/>
        <v>152.2499</v>
      </c>
      <c r="CR59">
        <f t="shared" si="68"/>
        <v>35.764299999999999</v>
      </c>
      <c r="CS59">
        <f t="shared" si="69"/>
        <v>5.0995999999999997</v>
      </c>
      <c r="CT59">
        <f t="shared" si="70"/>
        <v>396.76230000000004</v>
      </c>
      <c r="CU59">
        <f t="shared" si="71"/>
        <v>0</v>
      </c>
      <c r="CV59">
        <f t="shared" si="72"/>
        <v>6.29</v>
      </c>
      <c r="CW59">
        <f t="shared" si="73"/>
        <v>0.06</v>
      </c>
      <c r="CX59">
        <f t="shared" si="74"/>
        <v>0</v>
      </c>
      <c r="CY59">
        <f t="shared" si="75"/>
        <v>496.29899999999992</v>
      </c>
      <c r="CZ59">
        <f t="shared" si="76"/>
        <v>339.57299999999998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1003</v>
      </c>
      <c r="DV59" t="s">
        <v>96</v>
      </c>
      <c r="DW59" t="s">
        <v>96</v>
      </c>
      <c r="DX59">
        <v>100</v>
      </c>
      <c r="EE59">
        <v>27028906</v>
      </c>
      <c r="EF59">
        <v>3</v>
      </c>
      <c r="EG59" t="s">
        <v>55</v>
      </c>
      <c r="EH59">
        <v>0</v>
      </c>
      <c r="EI59" t="s">
        <v>6</v>
      </c>
      <c r="EJ59">
        <v>2</v>
      </c>
      <c r="EK59">
        <v>108001</v>
      </c>
      <c r="EL59" t="s">
        <v>98</v>
      </c>
      <c r="EM59" t="s">
        <v>99</v>
      </c>
      <c r="EO59" t="s">
        <v>6</v>
      </c>
      <c r="EQ59">
        <v>0</v>
      </c>
      <c r="ER59">
        <v>87.15</v>
      </c>
      <c r="ES59">
        <v>22.69</v>
      </c>
      <c r="ET59">
        <v>5.33</v>
      </c>
      <c r="EU59">
        <v>0.76</v>
      </c>
      <c r="EV59">
        <v>59.13</v>
      </c>
      <c r="EW59">
        <v>6.29</v>
      </c>
      <c r="EX59">
        <v>0.06</v>
      </c>
      <c r="EY59">
        <v>0</v>
      </c>
      <c r="FQ59">
        <v>0</v>
      </c>
      <c r="FR59">
        <f t="shared" si="89"/>
        <v>0</v>
      </c>
      <c r="FS59">
        <v>0</v>
      </c>
      <c r="FX59">
        <v>95</v>
      </c>
      <c r="FY59">
        <v>65</v>
      </c>
      <c r="GA59" t="s">
        <v>6</v>
      </c>
      <c r="GD59">
        <v>0</v>
      </c>
      <c r="GF59">
        <v>1667817228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90"/>
        <v>0</v>
      </c>
      <c r="GM59">
        <f t="shared" si="77"/>
        <v>1596.07</v>
      </c>
      <c r="GN59">
        <f t="shared" si="78"/>
        <v>0</v>
      </c>
      <c r="GO59">
        <f t="shared" si="79"/>
        <v>1596.07</v>
      </c>
      <c r="GP59">
        <f t="shared" si="80"/>
        <v>0</v>
      </c>
      <c r="GR59">
        <v>0</v>
      </c>
      <c r="GS59">
        <v>3</v>
      </c>
      <c r="GT59">
        <v>0</v>
      </c>
      <c r="GU59" t="s">
        <v>6</v>
      </c>
      <c r="GV59">
        <f t="shared" si="81"/>
        <v>0</v>
      </c>
      <c r="GW59">
        <v>1</v>
      </c>
      <c r="GX59">
        <f t="shared" si="82"/>
        <v>0</v>
      </c>
      <c r="HA59">
        <v>0</v>
      </c>
      <c r="HB59">
        <v>0</v>
      </c>
      <c r="HC59">
        <f t="shared" si="83"/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126</v>
      </c>
      <c r="D60" s="2"/>
      <c r="E60" s="2" t="s">
        <v>119</v>
      </c>
      <c r="F60" s="2" t="s">
        <v>120</v>
      </c>
      <c r="G60" s="2" t="s">
        <v>121</v>
      </c>
      <c r="H60" s="2" t="s">
        <v>112</v>
      </c>
      <c r="I60" s="2">
        <f>I58*J60</f>
        <v>0.13</v>
      </c>
      <c r="J60" s="2">
        <v>0.1</v>
      </c>
      <c r="K60" s="2"/>
      <c r="L60" s="2"/>
      <c r="M60" s="2"/>
      <c r="N60" s="2"/>
      <c r="O60" s="2">
        <f t="shared" si="48"/>
        <v>8421.17</v>
      </c>
      <c r="P60" s="2">
        <f t="shared" si="49"/>
        <v>8421.17</v>
      </c>
      <c r="Q60" s="2">
        <f t="shared" si="50"/>
        <v>0</v>
      </c>
      <c r="R60" s="2">
        <f t="shared" si="51"/>
        <v>0</v>
      </c>
      <c r="S60" s="2">
        <f t="shared" si="52"/>
        <v>0</v>
      </c>
      <c r="T60" s="2">
        <f t="shared" si="53"/>
        <v>0</v>
      </c>
      <c r="U60" s="2">
        <f t="shared" si="54"/>
        <v>0</v>
      </c>
      <c r="V60" s="2">
        <f t="shared" si="55"/>
        <v>0</v>
      </c>
      <c r="W60" s="2">
        <f t="shared" si="56"/>
        <v>0</v>
      </c>
      <c r="X60" s="2">
        <f t="shared" si="57"/>
        <v>0</v>
      </c>
      <c r="Y60" s="2">
        <f t="shared" si="58"/>
        <v>0</v>
      </c>
      <c r="Z60" s="2"/>
      <c r="AA60" s="2">
        <v>28045047</v>
      </c>
      <c r="AB60" s="2">
        <f t="shared" si="59"/>
        <v>64778.22</v>
      </c>
      <c r="AC60" s="2">
        <f t="shared" si="60"/>
        <v>64778.22</v>
      </c>
      <c r="AD60" s="2">
        <f t="shared" si="84"/>
        <v>0</v>
      </c>
      <c r="AE60" s="2">
        <f t="shared" si="85"/>
        <v>0</v>
      </c>
      <c r="AF60" s="2">
        <f t="shared" si="86"/>
        <v>0</v>
      </c>
      <c r="AG60" s="2">
        <f t="shared" si="63"/>
        <v>0</v>
      </c>
      <c r="AH60" s="2">
        <f t="shared" si="87"/>
        <v>0</v>
      </c>
      <c r="AI60" s="2">
        <f t="shared" si="88"/>
        <v>0</v>
      </c>
      <c r="AJ60" s="2">
        <f t="shared" si="65"/>
        <v>0</v>
      </c>
      <c r="AK60" s="2">
        <v>64778.22</v>
      </c>
      <c r="AL60" s="2">
        <v>64778.22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95</v>
      </c>
      <c r="AU60" s="2">
        <v>65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2</v>
      </c>
      <c r="BJ60" s="2" t="s">
        <v>122</v>
      </c>
      <c r="BK60" s="2"/>
      <c r="BL60" s="2"/>
      <c r="BM60" s="2">
        <v>108001</v>
      </c>
      <c r="BN60" s="2">
        <v>0</v>
      </c>
      <c r="BO60" s="2" t="s">
        <v>6</v>
      </c>
      <c r="BP60" s="2">
        <v>0</v>
      </c>
      <c r="BQ60" s="2">
        <v>3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95</v>
      </c>
      <c r="CA60" s="2">
        <v>65</v>
      </c>
      <c r="CB60" s="2"/>
      <c r="CC60" s="2"/>
      <c r="CD60" s="2"/>
      <c r="CE60" s="2">
        <v>0</v>
      </c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66"/>
        <v>8421.17</v>
      </c>
      <c r="CQ60" s="2">
        <f t="shared" si="67"/>
        <v>64778.22</v>
      </c>
      <c r="CR60" s="2">
        <f t="shared" si="68"/>
        <v>0</v>
      </c>
      <c r="CS60" s="2">
        <f t="shared" si="69"/>
        <v>0</v>
      </c>
      <c r="CT60" s="2">
        <f t="shared" si="70"/>
        <v>0</v>
      </c>
      <c r="CU60" s="2">
        <f t="shared" si="71"/>
        <v>0</v>
      </c>
      <c r="CV60" s="2">
        <f t="shared" si="72"/>
        <v>0</v>
      </c>
      <c r="CW60" s="2">
        <f t="shared" si="73"/>
        <v>0</v>
      </c>
      <c r="CX60" s="2">
        <f t="shared" si="74"/>
        <v>0</v>
      </c>
      <c r="CY60" s="2">
        <f t="shared" si="75"/>
        <v>0</v>
      </c>
      <c r="CZ60" s="2">
        <f t="shared" si="76"/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1013</v>
      </c>
      <c r="DV60" s="2" t="s">
        <v>112</v>
      </c>
      <c r="DW60" s="2" t="s">
        <v>114</v>
      </c>
      <c r="DX60" s="2">
        <v>1</v>
      </c>
      <c r="DY60" s="2"/>
      <c r="DZ60" s="2"/>
      <c r="EA60" s="2"/>
      <c r="EB60" s="2"/>
      <c r="EC60" s="2"/>
      <c r="ED60" s="2"/>
      <c r="EE60" s="2">
        <v>27028906</v>
      </c>
      <c r="EF60" s="2">
        <v>3</v>
      </c>
      <c r="EG60" s="2" t="s">
        <v>55</v>
      </c>
      <c r="EH60" s="2">
        <v>0</v>
      </c>
      <c r="EI60" s="2" t="s">
        <v>6</v>
      </c>
      <c r="EJ60" s="2">
        <v>2</v>
      </c>
      <c r="EK60" s="2">
        <v>108001</v>
      </c>
      <c r="EL60" s="2" t="s">
        <v>98</v>
      </c>
      <c r="EM60" s="2" t="s">
        <v>99</v>
      </c>
      <c r="EN60" s="2"/>
      <c r="EO60" s="2" t="s">
        <v>6</v>
      </c>
      <c r="EP60" s="2"/>
      <c r="EQ60" s="2">
        <v>0</v>
      </c>
      <c r="ER60" s="2">
        <v>64778.22</v>
      </c>
      <c r="ES60" s="2">
        <v>64778.22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89"/>
        <v>0</v>
      </c>
      <c r="FS60" s="2">
        <v>0</v>
      </c>
      <c r="FT60" s="2"/>
      <c r="FU60" s="2"/>
      <c r="FV60" s="2"/>
      <c r="FW60" s="2"/>
      <c r="FX60" s="2">
        <v>95</v>
      </c>
      <c r="FY60" s="2">
        <v>65</v>
      </c>
      <c r="FZ60" s="2"/>
      <c r="GA60" s="2" t="s">
        <v>6</v>
      </c>
      <c r="GB60" s="2"/>
      <c r="GC60" s="2"/>
      <c r="GD60" s="2">
        <v>0</v>
      </c>
      <c r="GE60" s="2"/>
      <c r="GF60" s="2">
        <v>380266745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90"/>
        <v>0</v>
      </c>
      <c r="GM60" s="2">
        <f t="shared" si="77"/>
        <v>8421.17</v>
      </c>
      <c r="GN60" s="2">
        <f t="shared" si="78"/>
        <v>0</v>
      </c>
      <c r="GO60" s="2">
        <f t="shared" si="79"/>
        <v>8421.17</v>
      </c>
      <c r="GP60" s="2">
        <f t="shared" si="80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81"/>
        <v>0</v>
      </c>
      <c r="GW60" s="2">
        <v>1</v>
      </c>
      <c r="GX60" s="2">
        <f t="shared" si="82"/>
        <v>0</v>
      </c>
      <c r="GY60" s="2"/>
      <c r="GZ60" s="2"/>
      <c r="HA60" s="2">
        <v>0</v>
      </c>
      <c r="HB60" s="2">
        <v>0</v>
      </c>
      <c r="HC60" s="2">
        <f t="shared" si="83"/>
        <v>0</v>
      </c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137</v>
      </c>
      <c r="E61" t="s">
        <v>119</v>
      </c>
      <c r="F61" t="s">
        <v>120</v>
      </c>
      <c r="G61" t="s">
        <v>121</v>
      </c>
      <c r="H61" t="s">
        <v>112</v>
      </c>
      <c r="I61">
        <f>I59*J61</f>
        <v>0.13</v>
      </c>
      <c r="J61">
        <v>0.1</v>
      </c>
      <c r="O61">
        <f t="shared" si="48"/>
        <v>56506.04</v>
      </c>
      <c r="P61">
        <f t="shared" si="49"/>
        <v>56506.04</v>
      </c>
      <c r="Q61">
        <f t="shared" si="50"/>
        <v>0</v>
      </c>
      <c r="R61">
        <f t="shared" si="51"/>
        <v>0</v>
      </c>
      <c r="S61">
        <f t="shared" si="52"/>
        <v>0</v>
      </c>
      <c r="T61">
        <f t="shared" si="53"/>
        <v>0</v>
      </c>
      <c r="U61">
        <f t="shared" si="54"/>
        <v>0</v>
      </c>
      <c r="V61">
        <f t="shared" si="55"/>
        <v>0</v>
      </c>
      <c r="W61">
        <f t="shared" si="56"/>
        <v>0</v>
      </c>
      <c r="X61">
        <f t="shared" si="57"/>
        <v>0</v>
      </c>
      <c r="Y61">
        <f t="shared" si="58"/>
        <v>0</v>
      </c>
      <c r="AA61">
        <v>28045061</v>
      </c>
      <c r="AB61">
        <f t="shared" si="59"/>
        <v>64778.22</v>
      </c>
      <c r="AC61">
        <f t="shared" si="60"/>
        <v>64778.22</v>
      </c>
      <c r="AD61">
        <f t="shared" si="84"/>
        <v>0</v>
      </c>
      <c r="AE61">
        <f t="shared" si="85"/>
        <v>0</v>
      </c>
      <c r="AF61">
        <f t="shared" si="86"/>
        <v>0</v>
      </c>
      <c r="AG61">
        <f t="shared" si="63"/>
        <v>0</v>
      </c>
      <c r="AH61">
        <f t="shared" si="87"/>
        <v>0</v>
      </c>
      <c r="AI61">
        <f t="shared" si="88"/>
        <v>0</v>
      </c>
      <c r="AJ61">
        <f t="shared" si="65"/>
        <v>0</v>
      </c>
      <c r="AK61">
        <v>64778.22</v>
      </c>
      <c r="AL61">
        <v>64778.22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95</v>
      </c>
      <c r="AU61">
        <v>65</v>
      </c>
      <c r="AV61">
        <v>1</v>
      </c>
      <c r="AW61">
        <v>1</v>
      </c>
      <c r="AZ61">
        <v>6.71</v>
      </c>
      <c r="BA61">
        <v>1</v>
      </c>
      <c r="BB61">
        <v>1</v>
      </c>
      <c r="BC61">
        <v>6.71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2</v>
      </c>
      <c r="BJ61" t="s">
        <v>122</v>
      </c>
      <c r="BM61">
        <v>108001</v>
      </c>
      <c r="BN61">
        <v>0</v>
      </c>
      <c r="BO61" t="s">
        <v>6</v>
      </c>
      <c r="BP61">
        <v>0</v>
      </c>
      <c r="BQ61">
        <v>3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95</v>
      </c>
      <c r="CA61">
        <v>65</v>
      </c>
      <c r="CE61">
        <v>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66"/>
        <v>56506.04</v>
      </c>
      <c r="CQ61">
        <f t="shared" si="67"/>
        <v>434661.85619999998</v>
      </c>
      <c r="CR61">
        <f t="shared" si="68"/>
        <v>0</v>
      </c>
      <c r="CS61">
        <f t="shared" si="69"/>
        <v>0</v>
      </c>
      <c r="CT61">
        <f t="shared" si="70"/>
        <v>0</v>
      </c>
      <c r="CU61">
        <f t="shared" si="71"/>
        <v>0</v>
      </c>
      <c r="CV61">
        <f t="shared" si="72"/>
        <v>0</v>
      </c>
      <c r="CW61">
        <f t="shared" si="73"/>
        <v>0</v>
      </c>
      <c r="CX61">
        <f t="shared" si="74"/>
        <v>0</v>
      </c>
      <c r="CY61">
        <f t="shared" si="75"/>
        <v>0</v>
      </c>
      <c r="CZ61">
        <f t="shared" si="76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1013</v>
      </c>
      <c r="DV61" t="s">
        <v>112</v>
      </c>
      <c r="DW61" t="s">
        <v>114</v>
      </c>
      <c r="DX61">
        <v>1</v>
      </c>
      <c r="EE61">
        <v>27028906</v>
      </c>
      <c r="EF61">
        <v>3</v>
      </c>
      <c r="EG61" t="s">
        <v>55</v>
      </c>
      <c r="EH61">
        <v>0</v>
      </c>
      <c r="EI61" t="s">
        <v>6</v>
      </c>
      <c r="EJ61">
        <v>2</v>
      </c>
      <c r="EK61">
        <v>108001</v>
      </c>
      <c r="EL61" t="s">
        <v>98</v>
      </c>
      <c r="EM61" t="s">
        <v>99</v>
      </c>
      <c r="EO61" t="s">
        <v>6</v>
      </c>
      <c r="EQ61">
        <v>0</v>
      </c>
      <c r="ER61">
        <v>64778.22</v>
      </c>
      <c r="ES61">
        <v>64778.22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9"/>
        <v>0</v>
      </c>
      <c r="FS61">
        <v>0</v>
      </c>
      <c r="FX61">
        <v>95</v>
      </c>
      <c r="FY61">
        <v>65</v>
      </c>
      <c r="GA61" t="s">
        <v>6</v>
      </c>
      <c r="GD61">
        <v>0</v>
      </c>
      <c r="GF61">
        <v>380266745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90"/>
        <v>0</v>
      </c>
      <c r="GM61">
        <f t="shared" si="77"/>
        <v>56506.04</v>
      </c>
      <c r="GN61">
        <f t="shared" si="78"/>
        <v>0</v>
      </c>
      <c r="GO61">
        <f t="shared" si="79"/>
        <v>56506.04</v>
      </c>
      <c r="GP61">
        <f t="shared" si="80"/>
        <v>0</v>
      </c>
      <c r="GR61">
        <v>0</v>
      </c>
      <c r="GS61">
        <v>3</v>
      </c>
      <c r="GT61">
        <v>0</v>
      </c>
      <c r="GU61" t="s">
        <v>6</v>
      </c>
      <c r="GV61">
        <f t="shared" si="81"/>
        <v>0</v>
      </c>
      <c r="GW61">
        <v>1</v>
      </c>
      <c r="GX61">
        <f t="shared" si="82"/>
        <v>0</v>
      </c>
      <c r="HA61">
        <v>0</v>
      </c>
      <c r="HB61">
        <v>0</v>
      </c>
      <c r="HC61">
        <f t="shared" si="83"/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ROW(SmtRes!A149)</f>
        <v>149</v>
      </c>
      <c r="D62" s="2">
        <f>ROW(EtalonRes!A136)</f>
        <v>136</v>
      </c>
      <c r="E62" s="2" t="s">
        <v>123</v>
      </c>
      <c r="F62" s="2" t="s">
        <v>124</v>
      </c>
      <c r="G62" s="2" t="s">
        <v>125</v>
      </c>
      <c r="H62" s="2" t="s">
        <v>96</v>
      </c>
      <c r="I62" s="2">
        <f>ROUND(150/100,9)</f>
        <v>1.5</v>
      </c>
      <c r="J62" s="2">
        <v>0</v>
      </c>
      <c r="K62" s="2"/>
      <c r="L62" s="2"/>
      <c r="M62" s="2"/>
      <c r="N62" s="2"/>
      <c r="O62" s="2">
        <f t="shared" si="48"/>
        <v>196.97</v>
      </c>
      <c r="P62" s="2">
        <f t="shared" si="49"/>
        <v>54.65</v>
      </c>
      <c r="Q62" s="2">
        <f t="shared" si="50"/>
        <v>15.99</v>
      </c>
      <c r="R62" s="2">
        <f t="shared" si="51"/>
        <v>2.27</v>
      </c>
      <c r="S62" s="2">
        <f t="shared" si="52"/>
        <v>126.33</v>
      </c>
      <c r="T62" s="2">
        <f t="shared" si="53"/>
        <v>0</v>
      </c>
      <c r="U62" s="2">
        <f t="shared" si="54"/>
        <v>13.440000000000001</v>
      </c>
      <c r="V62" s="2">
        <f t="shared" si="55"/>
        <v>0.18</v>
      </c>
      <c r="W62" s="2">
        <f t="shared" si="56"/>
        <v>0</v>
      </c>
      <c r="X62" s="2">
        <f t="shared" si="57"/>
        <v>122.17</v>
      </c>
      <c r="Y62" s="2">
        <f t="shared" si="58"/>
        <v>83.59</v>
      </c>
      <c r="Z62" s="2"/>
      <c r="AA62" s="2">
        <v>28045047</v>
      </c>
      <c r="AB62" s="2">
        <f t="shared" si="59"/>
        <v>131.31</v>
      </c>
      <c r="AC62" s="2">
        <f t="shared" si="60"/>
        <v>36.43</v>
      </c>
      <c r="AD62" s="2">
        <f t="shared" si="84"/>
        <v>10.66</v>
      </c>
      <c r="AE62" s="2">
        <f t="shared" si="85"/>
        <v>1.51</v>
      </c>
      <c r="AF62" s="2">
        <f t="shared" si="86"/>
        <v>84.22</v>
      </c>
      <c r="AG62" s="2">
        <f t="shared" si="63"/>
        <v>0</v>
      </c>
      <c r="AH62" s="2">
        <f t="shared" si="87"/>
        <v>8.9600000000000009</v>
      </c>
      <c r="AI62" s="2">
        <f t="shared" si="88"/>
        <v>0.12</v>
      </c>
      <c r="AJ62" s="2">
        <f t="shared" si="65"/>
        <v>0</v>
      </c>
      <c r="AK62" s="2">
        <v>131.31</v>
      </c>
      <c r="AL62" s="2">
        <v>36.43</v>
      </c>
      <c r="AM62" s="2">
        <v>10.66</v>
      </c>
      <c r="AN62" s="2">
        <v>1.51</v>
      </c>
      <c r="AO62" s="2">
        <v>84.22</v>
      </c>
      <c r="AP62" s="2">
        <v>0</v>
      </c>
      <c r="AQ62" s="2">
        <v>8.9600000000000009</v>
      </c>
      <c r="AR62" s="2">
        <v>0.12</v>
      </c>
      <c r="AS62" s="2">
        <v>0</v>
      </c>
      <c r="AT62" s="2">
        <v>95</v>
      </c>
      <c r="AU62" s="2">
        <v>65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2</v>
      </c>
      <c r="BJ62" s="2" t="s">
        <v>126</v>
      </c>
      <c r="BK62" s="2"/>
      <c r="BL62" s="2"/>
      <c r="BM62" s="2">
        <v>108001</v>
      </c>
      <c r="BN62" s="2">
        <v>0</v>
      </c>
      <c r="BO62" s="2" t="s">
        <v>6</v>
      </c>
      <c r="BP62" s="2">
        <v>0</v>
      </c>
      <c r="BQ62" s="2">
        <v>3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95</v>
      </c>
      <c r="CA62" s="2">
        <v>65</v>
      </c>
      <c r="CB62" s="2"/>
      <c r="CC62" s="2"/>
      <c r="CD62" s="2"/>
      <c r="CE62" s="2">
        <v>0</v>
      </c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66"/>
        <v>196.97</v>
      </c>
      <c r="CQ62" s="2">
        <f t="shared" si="67"/>
        <v>36.43</v>
      </c>
      <c r="CR62" s="2">
        <f t="shared" si="68"/>
        <v>10.66</v>
      </c>
      <c r="CS62" s="2">
        <f t="shared" si="69"/>
        <v>1.51</v>
      </c>
      <c r="CT62" s="2">
        <f t="shared" si="70"/>
        <v>84.22</v>
      </c>
      <c r="CU62" s="2">
        <f t="shared" si="71"/>
        <v>0</v>
      </c>
      <c r="CV62" s="2">
        <f t="shared" si="72"/>
        <v>8.9600000000000009</v>
      </c>
      <c r="CW62" s="2">
        <f t="shared" si="73"/>
        <v>0.12</v>
      </c>
      <c r="CX62" s="2">
        <f t="shared" si="74"/>
        <v>0</v>
      </c>
      <c r="CY62" s="2">
        <f t="shared" si="75"/>
        <v>122.17</v>
      </c>
      <c r="CZ62" s="2">
        <f t="shared" si="76"/>
        <v>83.59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1003</v>
      </c>
      <c r="DV62" s="2" t="s">
        <v>96</v>
      </c>
      <c r="DW62" s="2" t="s">
        <v>96</v>
      </c>
      <c r="DX62" s="2">
        <v>100</v>
      </c>
      <c r="DY62" s="2"/>
      <c r="DZ62" s="2"/>
      <c r="EA62" s="2"/>
      <c r="EB62" s="2"/>
      <c r="EC62" s="2"/>
      <c r="ED62" s="2"/>
      <c r="EE62" s="2">
        <v>27028906</v>
      </c>
      <c r="EF62" s="2">
        <v>3</v>
      </c>
      <c r="EG62" s="2" t="s">
        <v>55</v>
      </c>
      <c r="EH62" s="2">
        <v>0</v>
      </c>
      <c r="EI62" s="2" t="s">
        <v>6</v>
      </c>
      <c r="EJ62" s="2">
        <v>2</v>
      </c>
      <c r="EK62" s="2">
        <v>108001</v>
      </c>
      <c r="EL62" s="2" t="s">
        <v>98</v>
      </c>
      <c r="EM62" s="2" t="s">
        <v>99</v>
      </c>
      <c r="EN62" s="2"/>
      <c r="EO62" s="2" t="s">
        <v>6</v>
      </c>
      <c r="EP62" s="2"/>
      <c r="EQ62" s="2">
        <v>0</v>
      </c>
      <c r="ER62" s="2">
        <v>131.31</v>
      </c>
      <c r="ES62" s="2">
        <v>36.43</v>
      </c>
      <c r="ET62" s="2">
        <v>10.66</v>
      </c>
      <c r="EU62" s="2">
        <v>1.51</v>
      </c>
      <c r="EV62" s="2">
        <v>84.22</v>
      </c>
      <c r="EW62" s="2">
        <v>8.9600000000000009</v>
      </c>
      <c r="EX62" s="2">
        <v>0.12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9"/>
        <v>0</v>
      </c>
      <c r="FS62" s="2">
        <v>0</v>
      </c>
      <c r="FT62" s="2"/>
      <c r="FU62" s="2"/>
      <c r="FV62" s="2"/>
      <c r="FW62" s="2"/>
      <c r="FX62" s="2">
        <v>95</v>
      </c>
      <c r="FY62" s="2">
        <v>65</v>
      </c>
      <c r="FZ62" s="2"/>
      <c r="GA62" s="2" t="s">
        <v>6</v>
      </c>
      <c r="GB62" s="2"/>
      <c r="GC62" s="2"/>
      <c r="GD62" s="2">
        <v>0</v>
      </c>
      <c r="GE62" s="2"/>
      <c r="GF62" s="2">
        <v>2104607410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90"/>
        <v>0</v>
      </c>
      <c r="GM62" s="2">
        <f t="shared" si="77"/>
        <v>402.73</v>
      </c>
      <c r="GN62" s="2">
        <f t="shared" si="78"/>
        <v>0</v>
      </c>
      <c r="GO62" s="2">
        <f t="shared" si="79"/>
        <v>402.73</v>
      </c>
      <c r="GP62" s="2">
        <f t="shared" si="80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81"/>
        <v>0</v>
      </c>
      <c r="GW62" s="2">
        <v>1</v>
      </c>
      <c r="GX62" s="2">
        <f t="shared" si="82"/>
        <v>0</v>
      </c>
      <c r="GY62" s="2"/>
      <c r="GZ62" s="2"/>
      <c r="HA62" s="2">
        <v>0</v>
      </c>
      <c r="HB62" s="2">
        <v>0</v>
      </c>
      <c r="HC62" s="2">
        <f t="shared" si="83"/>
        <v>0</v>
      </c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ROW(SmtRes!A160)</f>
        <v>160</v>
      </c>
      <c r="D63">
        <f>ROW(EtalonRes!A146)</f>
        <v>146</v>
      </c>
      <c r="E63" t="s">
        <v>123</v>
      </c>
      <c r="F63" t="s">
        <v>124</v>
      </c>
      <c r="G63" t="s">
        <v>125</v>
      </c>
      <c r="H63" t="s">
        <v>96</v>
      </c>
      <c r="I63">
        <f>ROUND(150/100,9)</f>
        <v>1.5</v>
      </c>
      <c r="J63">
        <v>0</v>
      </c>
      <c r="O63">
        <f t="shared" si="48"/>
        <v>1321.63</v>
      </c>
      <c r="P63">
        <f t="shared" si="49"/>
        <v>366.67</v>
      </c>
      <c r="Q63">
        <f t="shared" si="50"/>
        <v>107.29</v>
      </c>
      <c r="R63">
        <f t="shared" si="51"/>
        <v>15.2</v>
      </c>
      <c r="S63">
        <f t="shared" si="52"/>
        <v>847.67</v>
      </c>
      <c r="T63">
        <f t="shared" si="53"/>
        <v>0</v>
      </c>
      <c r="U63">
        <f t="shared" si="54"/>
        <v>13.440000000000001</v>
      </c>
      <c r="V63">
        <f t="shared" si="55"/>
        <v>0.18</v>
      </c>
      <c r="W63">
        <f t="shared" si="56"/>
        <v>0</v>
      </c>
      <c r="X63">
        <f t="shared" si="57"/>
        <v>819.73</v>
      </c>
      <c r="Y63">
        <f t="shared" si="58"/>
        <v>560.87</v>
      </c>
      <c r="AA63">
        <v>28045061</v>
      </c>
      <c r="AB63">
        <f t="shared" si="59"/>
        <v>131.31</v>
      </c>
      <c r="AC63">
        <f t="shared" si="60"/>
        <v>36.43</v>
      </c>
      <c r="AD63">
        <f t="shared" si="84"/>
        <v>10.66</v>
      </c>
      <c r="AE63">
        <f t="shared" si="85"/>
        <v>1.51</v>
      </c>
      <c r="AF63">
        <f t="shared" si="86"/>
        <v>84.22</v>
      </c>
      <c r="AG63">
        <f t="shared" si="63"/>
        <v>0</v>
      </c>
      <c r="AH63">
        <f t="shared" si="87"/>
        <v>8.9600000000000009</v>
      </c>
      <c r="AI63">
        <f t="shared" si="88"/>
        <v>0.12</v>
      </c>
      <c r="AJ63">
        <f t="shared" si="65"/>
        <v>0</v>
      </c>
      <c r="AK63">
        <v>131.31</v>
      </c>
      <c r="AL63">
        <v>36.43</v>
      </c>
      <c r="AM63">
        <v>10.66</v>
      </c>
      <c r="AN63">
        <v>1.51</v>
      </c>
      <c r="AO63">
        <v>84.22</v>
      </c>
      <c r="AP63">
        <v>0</v>
      </c>
      <c r="AQ63">
        <v>8.9600000000000009</v>
      </c>
      <c r="AR63">
        <v>0.12</v>
      </c>
      <c r="AS63">
        <v>0</v>
      </c>
      <c r="AT63">
        <v>95</v>
      </c>
      <c r="AU63">
        <v>65</v>
      </c>
      <c r="AV63">
        <v>1</v>
      </c>
      <c r="AW63">
        <v>1</v>
      </c>
      <c r="AZ63">
        <v>6.71</v>
      </c>
      <c r="BA63">
        <v>6.71</v>
      </c>
      <c r="BB63">
        <v>6.71</v>
      </c>
      <c r="BC63">
        <v>6.71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2</v>
      </c>
      <c r="BJ63" t="s">
        <v>126</v>
      </c>
      <c r="BM63">
        <v>108001</v>
      </c>
      <c r="BN63">
        <v>0</v>
      </c>
      <c r="BO63" t="s">
        <v>6</v>
      </c>
      <c r="BP63">
        <v>0</v>
      </c>
      <c r="BQ63">
        <v>3</v>
      </c>
      <c r="BR63">
        <v>0</v>
      </c>
      <c r="BS63">
        <v>6.71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95</v>
      </c>
      <c r="CA63">
        <v>65</v>
      </c>
      <c r="CE63">
        <v>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66"/>
        <v>1321.63</v>
      </c>
      <c r="CQ63">
        <f t="shared" si="67"/>
        <v>244.4453</v>
      </c>
      <c r="CR63">
        <f t="shared" si="68"/>
        <v>71.528599999999997</v>
      </c>
      <c r="CS63">
        <f t="shared" si="69"/>
        <v>10.132099999999999</v>
      </c>
      <c r="CT63">
        <f t="shared" si="70"/>
        <v>565.11619999999994</v>
      </c>
      <c r="CU63">
        <f t="shared" si="71"/>
        <v>0</v>
      </c>
      <c r="CV63">
        <f t="shared" si="72"/>
        <v>8.9600000000000009</v>
      </c>
      <c r="CW63">
        <f t="shared" si="73"/>
        <v>0.12</v>
      </c>
      <c r="CX63">
        <f t="shared" si="74"/>
        <v>0</v>
      </c>
      <c r="CY63">
        <f t="shared" si="75"/>
        <v>819.72649999999999</v>
      </c>
      <c r="CZ63">
        <f t="shared" si="76"/>
        <v>560.8655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1003</v>
      </c>
      <c r="DV63" t="s">
        <v>96</v>
      </c>
      <c r="DW63" t="s">
        <v>96</v>
      </c>
      <c r="DX63">
        <v>100</v>
      </c>
      <c r="EE63">
        <v>27028906</v>
      </c>
      <c r="EF63">
        <v>3</v>
      </c>
      <c r="EG63" t="s">
        <v>55</v>
      </c>
      <c r="EH63">
        <v>0</v>
      </c>
      <c r="EI63" t="s">
        <v>6</v>
      </c>
      <c r="EJ63">
        <v>2</v>
      </c>
      <c r="EK63">
        <v>108001</v>
      </c>
      <c r="EL63" t="s">
        <v>98</v>
      </c>
      <c r="EM63" t="s">
        <v>99</v>
      </c>
      <c r="EO63" t="s">
        <v>6</v>
      </c>
      <c r="EQ63">
        <v>0</v>
      </c>
      <c r="ER63">
        <v>131.31</v>
      </c>
      <c r="ES63">
        <v>36.43</v>
      </c>
      <c r="ET63">
        <v>10.66</v>
      </c>
      <c r="EU63">
        <v>1.51</v>
      </c>
      <c r="EV63">
        <v>84.22</v>
      </c>
      <c r="EW63">
        <v>8.9600000000000009</v>
      </c>
      <c r="EX63">
        <v>0.12</v>
      </c>
      <c r="EY63">
        <v>0</v>
      </c>
      <c r="FQ63">
        <v>0</v>
      </c>
      <c r="FR63">
        <f t="shared" si="89"/>
        <v>0</v>
      </c>
      <c r="FS63">
        <v>0</v>
      </c>
      <c r="FX63">
        <v>95</v>
      </c>
      <c r="FY63">
        <v>65</v>
      </c>
      <c r="GA63" t="s">
        <v>6</v>
      </c>
      <c r="GD63">
        <v>0</v>
      </c>
      <c r="GF63">
        <v>2104607410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90"/>
        <v>0</v>
      </c>
      <c r="GM63">
        <f t="shared" si="77"/>
        <v>2702.23</v>
      </c>
      <c r="GN63">
        <f t="shared" si="78"/>
        <v>0</v>
      </c>
      <c r="GO63">
        <f t="shared" si="79"/>
        <v>2702.23</v>
      </c>
      <c r="GP63">
        <f t="shared" si="80"/>
        <v>0</v>
      </c>
      <c r="GR63">
        <v>0</v>
      </c>
      <c r="GS63">
        <v>3</v>
      </c>
      <c r="GT63">
        <v>0</v>
      </c>
      <c r="GU63" t="s">
        <v>6</v>
      </c>
      <c r="GV63">
        <f t="shared" si="81"/>
        <v>0</v>
      </c>
      <c r="GW63">
        <v>1</v>
      </c>
      <c r="GX63">
        <f t="shared" si="82"/>
        <v>0</v>
      </c>
      <c r="HA63">
        <v>0</v>
      </c>
      <c r="HB63">
        <v>0</v>
      </c>
      <c r="HC63">
        <f t="shared" si="83"/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148</v>
      </c>
      <c r="D64" s="2"/>
      <c r="E64" s="2" t="s">
        <v>127</v>
      </c>
      <c r="F64" s="2" t="s">
        <v>128</v>
      </c>
      <c r="G64" s="2" t="s">
        <v>129</v>
      </c>
      <c r="H64" s="2" t="s">
        <v>112</v>
      </c>
      <c r="I64" s="2">
        <f>I62*J64</f>
        <v>0.15</v>
      </c>
      <c r="J64" s="2">
        <v>9.9999999999999992E-2</v>
      </c>
      <c r="K64" s="2"/>
      <c r="L64" s="2"/>
      <c r="M64" s="2"/>
      <c r="N64" s="2"/>
      <c r="O64" s="2">
        <f t="shared" si="48"/>
        <v>30811.87</v>
      </c>
      <c r="P64" s="2">
        <f t="shared" si="49"/>
        <v>30811.87</v>
      </c>
      <c r="Q64" s="2">
        <f t="shared" si="50"/>
        <v>0</v>
      </c>
      <c r="R64" s="2">
        <f t="shared" si="51"/>
        <v>0</v>
      </c>
      <c r="S64" s="2">
        <f t="shared" si="52"/>
        <v>0</v>
      </c>
      <c r="T64" s="2">
        <f t="shared" si="53"/>
        <v>0</v>
      </c>
      <c r="U64" s="2">
        <f t="shared" si="54"/>
        <v>0</v>
      </c>
      <c r="V64" s="2">
        <f t="shared" si="55"/>
        <v>0</v>
      </c>
      <c r="W64" s="2">
        <f t="shared" si="56"/>
        <v>0</v>
      </c>
      <c r="X64" s="2">
        <f t="shared" si="57"/>
        <v>0</v>
      </c>
      <c r="Y64" s="2">
        <f t="shared" si="58"/>
        <v>0</v>
      </c>
      <c r="Z64" s="2"/>
      <c r="AA64" s="2">
        <v>28045047</v>
      </c>
      <c r="AB64" s="2">
        <f t="shared" si="59"/>
        <v>205412.45</v>
      </c>
      <c r="AC64" s="2">
        <f t="shared" si="60"/>
        <v>205412.45</v>
      </c>
      <c r="AD64" s="2">
        <f t="shared" si="84"/>
        <v>0</v>
      </c>
      <c r="AE64" s="2">
        <f t="shared" si="85"/>
        <v>0</v>
      </c>
      <c r="AF64" s="2">
        <f t="shared" si="86"/>
        <v>0</v>
      </c>
      <c r="AG64" s="2">
        <f t="shared" si="63"/>
        <v>0</v>
      </c>
      <c r="AH64" s="2">
        <f t="shared" si="87"/>
        <v>0</v>
      </c>
      <c r="AI64" s="2">
        <f t="shared" si="88"/>
        <v>0</v>
      </c>
      <c r="AJ64" s="2">
        <f t="shared" si="65"/>
        <v>0</v>
      </c>
      <c r="AK64" s="2">
        <v>205412.45</v>
      </c>
      <c r="AL64" s="2">
        <v>205412.45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95</v>
      </c>
      <c r="AU64" s="2">
        <v>65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3</v>
      </c>
      <c r="BI64" s="2">
        <v>2</v>
      </c>
      <c r="BJ64" s="2" t="s">
        <v>130</v>
      </c>
      <c r="BK64" s="2"/>
      <c r="BL64" s="2"/>
      <c r="BM64" s="2">
        <v>108001</v>
      </c>
      <c r="BN64" s="2">
        <v>0</v>
      </c>
      <c r="BO64" s="2" t="s">
        <v>6</v>
      </c>
      <c r="BP64" s="2">
        <v>0</v>
      </c>
      <c r="BQ64" s="2">
        <v>3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95</v>
      </c>
      <c r="CA64" s="2">
        <v>65</v>
      </c>
      <c r="CB64" s="2"/>
      <c r="CC64" s="2"/>
      <c r="CD64" s="2"/>
      <c r="CE64" s="2">
        <v>0</v>
      </c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 t="shared" si="66"/>
        <v>30811.87</v>
      </c>
      <c r="CQ64" s="2">
        <f t="shared" si="67"/>
        <v>205412.45</v>
      </c>
      <c r="CR64" s="2">
        <f t="shared" si="68"/>
        <v>0</v>
      </c>
      <c r="CS64" s="2">
        <f t="shared" si="69"/>
        <v>0</v>
      </c>
      <c r="CT64" s="2">
        <f t="shared" si="70"/>
        <v>0</v>
      </c>
      <c r="CU64" s="2">
        <f t="shared" si="71"/>
        <v>0</v>
      </c>
      <c r="CV64" s="2">
        <f t="shared" si="72"/>
        <v>0</v>
      </c>
      <c r="CW64" s="2">
        <f t="shared" si="73"/>
        <v>0</v>
      </c>
      <c r="CX64" s="2">
        <f t="shared" si="74"/>
        <v>0</v>
      </c>
      <c r="CY64" s="2">
        <f t="shared" si="75"/>
        <v>0</v>
      </c>
      <c r="CZ64" s="2">
        <f t="shared" si="76"/>
        <v>0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1013</v>
      </c>
      <c r="DV64" s="2" t="s">
        <v>112</v>
      </c>
      <c r="DW64" s="2" t="s">
        <v>114</v>
      </c>
      <c r="DX64" s="2">
        <v>1</v>
      </c>
      <c r="DY64" s="2"/>
      <c r="DZ64" s="2"/>
      <c r="EA64" s="2"/>
      <c r="EB64" s="2"/>
      <c r="EC64" s="2"/>
      <c r="ED64" s="2"/>
      <c r="EE64" s="2">
        <v>27028906</v>
      </c>
      <c r="EF64" s="2">
        <v>3</v>
      </c>
      <c r="EG64" s="2" t="s">
        <v>55</v>
      </c>
      <c r="EH64" s="2">
        <v>0</v>
      </c>
      <c r="EI64" s="2" t="s">
        <v>6</v>
      </c>
      <c r="EJ64" s="2">
        <v>2</v>
      </c>
      <c r="EK64" s="2">
        <v>108001</v>
      </c>
      <c r="EL64" s="2" t="s">
        <v>98</v>
      </c>
      <c r="EM64" s="2" t="s">
        <v>99</v>
      </c>
      <c r="EN64" s="2"/>
      <c r="EO64" s="2" t="s">
        <v>6</v>
      </c>
      <c r="EP64" s="2"/>
      <c r="EQ64" s="2">
        <v>0</v>
      </c>
      <c r="ER64" s="2">
        <v>205412.45</v>
      </c>
      <c r="ES64" s="2">
        <v>205412.45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9"/>
        <v>0</v>
      </c>
      <c r="FS64" s="2">
        <v>0</v>
      </c>
      <c r="FT64" s="2"/>
      <c r="FU64" s="2"/>
      <c r="FV64" s="2"/>
      <c r="FW64" s="2"/>
      <c r="FX64" s="2">
        <v>95</v>
      </c>
      <c r="FY64" s="2">
        <v>65</v>
      </c>
      <c r="FZ64" s="2"/>
      <c r="GA64" s="2" t="s">
        <v>6</v>
      </c>
      <c r="GB64" s="2"/>
      <c r="GC64" s="2"/>
      <c r="GD64" s="2">
        <v>0</v>
      </c>
      <c r="GE64" s="2"/>
      <c r="GF64" s="2">
        <v>-298094728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90"/>
        <v>0</v>
      </c>
      <c r="GM64" s="2">
        <f t="shared" si="77"/>
        <v>30811.87</v>
      </c>
      <c r="GN64" s="2">
        <f t="shared" si="78"/>
        <v>0</v>
      </c>
      <c r="GO64" s="2">
        <f t="shared" si="79"/>
        <v>30811.87</v>
      </c>
      <c r="GP64" s="2">
        <f t="shared" si="80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81"/>
        <v>0</v>
      </c>
      <c r="GW64" s="2">
        <v>1</v>
      </c>
      <c r="GX64" s="2">
        <f t="shared" si="82"/>
        <v>0</v>
      </c>
      <c r="GY64" s="2"/>
      <c r="GZ64" s="2"/>
      <c r="HA64" s="2">
        <v>0</v>
      </c>
      <c r="HB64" s="2">
        <v>0</v>
      </c>
      <c r="HC64" s="2">
        <f t="shared" si="83"/>
        <v>0</v>
      </c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159</v>
      </c>
      <c r="E65" t="s">
        <v>127</v>
      </c>
      <c r="F65" t="s">
        <v>128</v>
      </c>
      <c r="G65" t="s">
        <v>129</v>
      </c>
      <c r="H65" t="s">
        <v>112</v>
      </c>
      <c r="I65">
        <f>I63*J65</f>
        <v>0.15</v>
      </c>
      <c r="J65">
        <v>9.9999999999999992E-2</v>
      </c>
      <c r="O65">
        <f t="shared" si="48"/>
        <v>206747.63</v>
      </c>
      <c r="P65">
        <f t="shared" si="49"/>
        <v>206747.63</v>
      </c>
      <c r="Q65">
        <f t="shared" si="50"/>
        <v>0</v>
      </c>
      <c r="R65">
        <f t="shared" si="51"/>
        <v>0</v>
      </c>
      <c r="S65">
        <f t="shared" si="52"/>
        <v>0</v>
      </c>
      <c r="T65">
        <f t="shared" si="53"/>
        <v>0</v>
      </c>
      <c r="U65">
        <f t="shared" si="54"/>
        <v>0</v>
      </c>
      <c r="V65">
        <f t="shared" si="55"/>
        <v>0</v>
      </c>
      <c r="W65">
        <f t="shared" si="56"/>
        <v>0</v>
      </c>
      <c r="X65">
        <f t="shared" si="57"/>
        <v>0</v>
      </c>
      <c r="Y65">
        <f t="shared" si="58"/>
        <v>0</v>
      </c>
      <c r="AA65">
        <v>28045061</v>
      </c>
      <c r="AB65">
        <f t="shared" si="59"/>
        <v>205412.45</v>
      </c>
      <c r="AC65">
        <f t="shared" si="60"/>
        <v>205412.45</v>
      </c>
      <c r="AD65">
        <f t="shared" si="84"/>
        <v>0</v>
      </c>
      <c r="AE65">
        <f t="shared" si="85"/>
        <v>0</v>
      </c>
      <c r="AF65">
        <f t="shared" si="86"/>
        <v>0</v>
      </c>
      <c r="AG65">
        <f t="shared" si="63"/>
        <v>0</v>
      </c>
      <c r="AH65">
        <f t="shared" si="87"/>
        <v>0</v>
      </c>
      <c r="AI65">
        <f t="shared" si="88"/>
        <v>0</v>
      </c>
      <c r="AJ65">
        <f t="shared" si="65"/>
        <v>0</v>
      </c>
      <c r="AK65">
        <v>205412.45</v>
      </c>
      <c r="AL65">
        <v>205412.45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65</v>
      </c>
      <c r="AV65">
        <v>1</v>
      </c>
      <c r="AW65">
        <v>1</v>
      </c>
      <c r="AZ65">
        <v>6.71</v>
      </c>
      <c r="BA65">
        <v>1</v>
      </c>
      <c r="BB65">
        <v>1</v>
      </c>
      <c r="BC65">
        <v>6.71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2</v>
      </c>
      <c r="BJ65" t="s">
        <v>130</v>
      </c>
      <c r="BM65">
        <v>108001</v>
      </c>
      <c r="BN65">
        <v>0</v>
      </c>
      <c r="BO65" t="s">
        <v>6</v>
      </c>
      <c r="BP65">
        <v>0</v>
      </c>
      <c r="BQ65">
        <v>3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95</v>
      </c>
      <c r="CA65">
        <v>65</v>
      </c>
      <c r="CE65">
        <v>0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66"/>
        <v>206747.63</v>
      </c>
      <c r="CQ65">
        <f t="shared" si="67"/>
        <v>1378317.5395</v>
      </c>
      <c r="CR65">
        <f t="shared" si="68"/>
        <v>0</v>
      </c>
      <c r="CS65">
        <f t="shared" si="69"/>
        <v>0</v>
      </c>
      <c r="CT65">
        <f t="shared" si="70"/>
        <v>0</v>
      </c>
      <c r="CU65">
        <f t="shared" si="71"/>
        <v>0</v>
      </c>
      <c r="CV65">
        <f t="shared" si="72"/>
        <v>0</v>
      </c>
      <c r="CW65">
        <f t="shared" si="73"/>
        <v>0</v>
      </c>
      <c r="CX65">
        <f t="shared" si="74"/>
        <v>0</v>
      </c>
      <c r="CY65">
        <f t="shared" si="75"/>
        <v>0</v>
      </c>
      <c r="CZ65">
        <f t="shared" si="76"/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112</v>
      </c>
      <c r="DW65" t="s">
        <v>114</v>
      </c>
      <c r="DX65">
        <v>1</v>
      </c>
      <c r="EE65">
        <v>27028906</v>
      </c>
      <c r="EF65">
        <v>3</v>
      </c>
      <c r="EG65" t="s">
        <v>55</v>
      </c>
      <c r="EH65">
        <v>0</v>
      </c>
      <c r="EI65" t="s">
        <v>6</v>
      </c>
      <c r="EJ65">
        <v>2</v>
      </c>
      <c r="EK65">
        <v>108001</v>
      </c>
      <c r="EL65" t="s">
        <v>98</v>
      </c>
      <c r="EM65" t="s">
        <v>99</v>
      </c>
      <c r="EO65" t="s">
        <v>6</v>
      </c>
      <c r="EQ65">
        <v>0</v>
      </c>
      <c r="ER65">
        <v>205412.45</v>
      </c>
      <c r="ES65">
        <v>205412.45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9"/>
        <v>0</v>
      </c>
      <c r="FS65">
        <v>0</v>
      </c>
      <c r="FX65">
        <v>95</v>
      </c>
      <c r="FY65">
        <v>65</v>
      </c>
      <c r="GA65" t="s">
        <v>6</v>
      </c>
      <c r="GD65">
        <v>0</v>
      </c>
      <c r="GF65">
        <v>-298094728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90"/>
        <v>0</v>
      </c>
      <c r="GM65">
        <f t="shared" si="77"/>
        <v>206747.63</v>
      </c>
      <c r="GN65">
        <f t="shared" si="78"/>
        <v>0</v>
      </c>
      <c r="GO65">
        <f t="shared" si="79"/>
        <v>206747.63</v>
      </c>
      <c r="GP65">
        <f t="shared" si="80"/>
        <v>0</v>
      </c>
      <c r="GR65">
        <v>0</v>
      </c>
      <c r="GS65">
        <v>3</v>
      </c>
      <c r="GT65">
        <v>0</v>
      </c>
      <c r="GU65" t="s">
        <v>6</v>
      </c>
      <c r="GV65">
        <f t="shared" si="81"/>
        <v>0</v>
      </c>
      <c r="GW65">
        <v>1</v>
      </c>
      <c r="GX65">
        <f t="shared" si="82"/>
        <v>0</v>
      </c>
      <c r="HA65">
        <v>0</v>
      </c>
      <c r="HB65">
        <v>0</v>
      </c>
      <c r="HC65">
        <f t="shared" si="83"/>
        <v>0</v>
      </c>
      <c r="IK65">
        <v>0</v>
      </c>
    </row>
    <row r="66" spans="1:255" x14ac:dyDescent="0.2">
      <c r="A66" s="2">
        <v>17</v>
      </c>
      <c r="B66" s="2">
        <v>1</v>
      </c>
      <c r="C66" s="2">
        <f>ROW(SmtRes!A163)</f>
        <v>163</v>
      </c>
      <c r="D66" s="2">
        <f>ROW(EtalonRes!A148)</f>
        <v>148</v>
      </c>
      <c r="E66" s="2" t="s">
        <v>131</v>
      </c>
      <c r="F66" s="2" t="s">
        <v>132</v>
      </c>
      <c r="G66" s="2" t="s">
        <v>133</v>
      </c>
      <c r="H66" s="2" t="s">
        <v>16</v>
      </c>
      <c r="I66" s="2">
        <f>ROUND(1/100,9)</f>
        <v>0.01</v>
      </c>
      <c r="J66" s="2">
        <v>0</v>
      </c>
      <c r="K66" s="2"/>
      <c r="L66" s="2"/>
      <c r="M66" s="2"/>
      <c r="N66" s="2"/>
      <c r="O66" s="2">
        <f t="shared" ref="O66:O97" si="91">ROUND(CP66,2)</f>
        <v>2.36</v>
      </c>
      <c r="P66" s="2">
        <f t="shared" ref="P66:P97" si="92">ROUND(CQ66*I66,2)</f>
        <v>0.05</v>
      </c>
      <c r="Q66" s="2">
        <f t="shared" ref="Q66:Q97" si="93">ROUND(CR66*I66,2)</f>
        <v>0</v>
      </c>
      <c r="R66" s="2">
        <f t="shared" ref="R66:R97" si="94">ROUND(CS66*I66,2)</f>
        <v>0</v>
      </c>
      <c r="S66" s="2">
        <f t="shared" ref="S66:S97" si="95">ROUND(CT66*I66,2)</f>
        <v>2.31</v>
      </c>
      <c r="T66" s="2">
        <f t="shared" ref="T66:T97" si="96">ROUND(CU66*I66,2)</f>
        <v>0</v>
      </c>
      <c r="U66" s="2">
        <f t="shared" ref="U66:U97" si="97">CV66*I66</f>
        <v>0.24</v>
      </c>
      <c r="V66" s="2">
        <f t="shared" ref="V66:V97" si="98">CW66*I66</f>
        <v>0</v>
      </c>
      <c r="W66" s="2">
        <f t="shared" ref="W66:W97" si="99">ROUND(CX66*I66,2)</f>
        <v>0</v>
      </c>
      <c r="X66" s="2">
        <f t="shared" ref="X66:X97" si="100">ROUND(CY66,2)</f>
        <v>1.85</v>
      </c>
      <c r="Y66" s="2">
        <f t="shared" ref="Y66:Y97" si="101">ROUND(CZ66,2)</f>
        <v>1.39</v>
      </c>
      <c r="Z66" s="2"/>
      <c r="AA66" s="2">
        <v>28045047</v>
      </c>
      <c r="AB66" s="2">
        <f t="shared" ref="AB66:AB97" si="102">ROUND((AC66+AD66+AF66),2)</f>
        <v>235.5</v>
      </c>
      <c r="AC66" s="2">
        <f t="shared" ref="AC66:AC97" si="103">ROUND((ES66),2)</f>
        <v>4.62</v>
      </c>
      <c r="AD66" s="2">
        <f t="shared" si="84"/>
        <v>0</v>
      </c>
      <c r="AE66" s="2">
        <f t="shared" si="85"/>
        <v>0</v>
      </c>
      <c r="AF66" s="2">
        <f t="shared" si="86"/>
        <v>230.88</v>
      </c>
      <c r="AG66" s="2">
        <f t="shared" ref="AG66:AG97" si="104">ROUND((AP66),2)</f>
        <v>0</v>
      </c>
      <c r="AH66" s="2">
        <f t="shared" si="87"/>
        <v>24</v>
      </c>
      <c r="AI66" s="2">
        <f t="shared" si="88"/>
        <v>0</v>
      </c>
      <c r="AJ66" s="2">
        <f t="shared" ref="AJ66:AJ97" si="105">(AS66)</f>
        <v>0</v>
      </c>
      <c r="AK66" s="2">
        <v>235.5</v>
      </c>
      <c r="AL66" s="2">
        <v>4.62</v>
      </c>
      <c r="AM66" s="2">
        <v>0</v>
      </c>
      <c r="AN66" s="2">
        <v>0</v>
      </c>
      <c r="AO66" s="2">
        <v>230.88</v>
      </c>
      <c r="AP66" s="2">
        <v>0</v>
      </c>
      <c r="AQ66" s="2">
        <v>24</v>
      </c>
      <c r="AR66" s="2">
        <v>0</v>
      </c>
      <c r="AS66" s="2">
        <v>0</v>
      </c>
      <c r="AT66" s="2">
        <v>80</v>
      </c>
      <c r="AU66" s="2">
        <v>60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0</v>
      </c>
      <c r="BI66" s="2">
        <v>2</v>
      </c>
      <c r="BJ66" s="2" t="s">
        <v>134</v>
      </c>
      <c r="BK66" s="2"/>
      <c r="BL66" s="2"/>
      <c r="BM66" s="2">
        <v>110001</v>
      </c>
      <c r="BN66" s="2">
        <v>0</v>
      </c>
      <c r="BO66" s="2" t="s">
        <v>6</v>
      </c>
      <c r="BP66" s="2">
        <v>0</v>
      </c>
      <c r="BQ66" s="2">
        <v>3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80</v>
      </c>
      <c r="CA66" s="2">
        <v>60</v>
      </c>
      <c r="CB66" s="2"/>
      <c r="CC66" s="2"/>
      <c r="CD66" s="2"/>
      <c r="CE66" s="2">
        <v>0</v>
      </c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ref="CP66:CP97" si="106">(P66+Q66+S66)</f>
        <v>2.36</v>
      </c>
      <c r="CQ66" s="2">
        <f t="shared" ref="CQ66:CQ97" si="107">AC66*BC66</f>
        <v>4.62</v>
      </c>
      <c r="CR66" s="2">
        <f t="shared" ref="CR66:CR97" si="108">AD66*BB66</f>
        <v>0</v>
      </c>
      <c r="CS66" s="2">
        <f t="shared" ref="CS66:CS97" si="109">AE66*BS66</f>
        <v>0</v>
      </c>
      <c r="CT66" s="2">
        <f t="shared" ref="CT66:CT97" si="110">AF66*BA66</f>
        <v>230.88</v>
      </c>
      <c r="CU66" s="2">
        <f t="shared" ref="CU66:CU97" si="111">AG66</f>
        <v>0</v>
      </c>
      <c r="CV66" s="2">
        <f t="shared" ref="CV66:CV97" si="112">AH66</f>
        <v>24</v>
      </c>
      <c r="CW66" s="2">
        <f t="shared" ref="CW66:CW97" si="113">AI66</f>
        <v>0</v>
      </c>
      <c r="CX66" s="2">
        <f t="shared" ref="CX66:CX97" si="114">AJ66</f>
        <v>0</v>
      </c>
      <c r="CY66" s="2">
        <f t="shared" ref="CY66:CY97" si="115">(((S66+R66)*AT66)/100)</f>
        <v>1.8480000000000001</v>
      </c>
      <c r="CZ66" s="2">
        <f t="shared" ref="CZ66:CZ97" si="116">(((S66+R66)*AU66)/100)</f>
        <v>1.3859999999999999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1013</v>
      </c>
      <c r="DV66" s="2" t="s">
        <v>16</v>
      </c>
      <c r="DW66" s="2" t="s">
        <v>16</v>
      </c>
      <c r="DX66" s="2">
        <v>1</v>
      </c>
      <c r="DY66" s="2"/>
      <c r="DZ66" s="2"/>
      <c r="EA66" s="2"/>
      <c r="EB66" s="2"/>
      <c r="EC66" s="2"/>
      <c r="ED66" s="2"/>
      <c r="EE66" s="2">
        <v>27028909</v>
      </c>
      <c r="EF66" s="2">
        <v>3</v>
      </c>
      <c r="EG66" s="2" t="s">
        <v>55</v>
      </c>
      <c r="EH66" s="2">
        <v>0</v>
      </c>
      <c r="EI66" s="2" t="s">
        <v>6</v>
      </c>
      <c r="EJ66" s="2">
        <v>2</v>
      </c>
      <c r="EK66" s="2">
        <v>110001</v>
      </c>
      <c r="EL66" s="2" t="s">
        <v>135</v>
      </c>
      <c r="EM66" s="2" t="s">
        <v>136</v>
      </c>
      <c r="EN66" s="2"/>
      <c r="EO66" s="2" t="s">
        <v>6</v>
      </c>
      <c r="EP66" s="2"/>
      <c r="EQ66" s="2">
        <v>0</v>
      </c>
      <c r="ER66" s="2">
        <v>235.5</v>
      </c>
      <c r="ES66" s="2">
        <v>4.62</v>
      </c>
      <c r="ET66" s="2">
        <v>0</v>
      </c>
      <c r="EU66" s="2">
        <v>0</v>
      </c>
      <c r="EV66" s="2">
        <v>230.88</v>
      </c>
      <c r="EW66" s="2">
        <v>24</v>
      </c>
      <c r="EX66" s="2">
        <v>0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9"/>
        <v>0</v>
      </c>
      <c r="FS66" s="2">
        <v>0</v>
      </c>
      <c r="FT66" s="2"/>
      <c r="FU66" s="2"/>
      <c r="FV66" s="2"/>
      <c r="FW66" s="2"/>
      <c r="FX66" s="2">
        <v>80</v>
      </c>
      <c r="FY66" s="2">
        <v>60</v>
      </c>
      <c r="FZ66" s="2"/>
      <c r="GA66" s="2" t="s">
        <v>6</v>
      </c>
      <c r="GB66" s="2"/>
      <c r="GC66" s="2"/>
      <c r="GD66" s="2">
        <v>0</v>
      </c>
      <c r="GE66" s="2"/>
      <c r="GF66" s="2">
        <v>-847902547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0"/>
        <v>0</v>
      </c>
      <c r="GM66" s="2">
        <f t="shared" ref="GM66:GM97" si="117">ROUND(O66+X66+Y66+GK66,2)+GX66</f>
        <v>5.6</v>
      </c>
      <c r="GN66" s="2">
        <f t="shared" ref="GN66:GN97" si="118">IF(OR(BI66=0,BI66=1),ROUND(O66+X66+Y66+GK66,2),0)</f>
        <v>0</v>
      </c>
      <c r="GO66" s="2">
        <f t="shared" ref="GO66:GO97" si="119">IF(BI66=2,ROUND(O66+X66+Y66+GK66,2),0)</f>
        <v>5.6</v>
      </c>
      <c r="GP66" s="2">
        <f t="shared" ref="GP66:GP97" si="120">IF(BI66=4,ROUND(O66+X66+Y66+GK66,2)+GX66,0)</f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ref="GV66:GV97" si="121">ROUND((GT66),2)</f>
        <v>0</v>
      </c>
      <c r="GW66" s="2">
        <v>1</v>
      </c>
      <c r="GX66" s="2">
        <f t="shared" ref="GX66:GX97" si="122">ROUND(HC66*I66,2)</f>
        <v>0</v>
      </c>
      <c r="GY66" s="2"/>
      <c r="GZ66" s="2"/>
      <c r="HA66" s="2">
        <v>0</v>
      </c>
      <c r="HB66" s="2">
        <v>0</v>
      </c>
      <c r="HC66" s="2">
        <f t="shared" ref="HC66:HC97" si="123">GV66*GW66</f>
        <v>0</v>
      </c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C67">
        <f>ROW(SmtRes!A166)</f>
        <v>166</v>
      </c>
      <c r="D67">
        <f>ROW(EtalonRes!A150)</f>
        <v>150</v>
      </c>
      <c r="E67" t="s">
        <v>131</v>
      </c>
      <c r="F67" t="s">
        <v>132</v>
      </c>
      <c r="G67" t="s">
        <v>133</v>
      </c>
      <c r="H67" t="s">
        <v>16</v>
      </c>
      <c r="I67">
        <f>ROUND(1/100,9)</f>
        <v>0.01</v>
      </c>
      <c r="J67">
        <v>0</v>
      </c>
      <c r="O67">
        <f t="shared" si="91"/>
        <v>15.8</v>
      </c>
      <c r="P67">
        <f t="shared" si="92"/>
        <v>0.31</v>
      </c>
      <c r="Q67">
        <f t="shared" si="93"/>
        <v>0</v>
      </c>
      <c r="R67">
        <f t="shared" si="94"/>
        <v>0</v>
      </c>
      <c r="S67">
        <f t="shared" si="95"/>
        <v>15.49</v>
      </c>
      <c r="T67">
        <f t="shared" si="96"/>
        <v>0</v>
      </c>
      <c r="U67">
        <f t="shared" si="97"/>
        <v>0.24</v>
      </c>
      <c r="V67">
        <f t="shared" si="98"/>
        <v>0</v>
      </c>
      <c r="W67">
        <f t="shared" si="99"/>
        <v>0</v>
      </c>
      <c r="X67">
        <f t="shared" si="100"/>
        <v>12.39</v>
      </c>
      <c r="Y67">
        <f t="shared" si="101"/>
        <v>9.2899999999999991</v>
      </c>
      <c r="AA67">
        <v>28045061</v>
      </c>
      <c r="AB67">
        <f t="shared" si="102"/>
        <v>235.5</v>
      </c>
      <c r="AC67">
        <f t="shared" si="103"/>
        <v>4.62</v>
      </c>
      <c r="AD67">
        <f t="shared" si="84"/>
        <v>0</v>
      </c>
      <c r="AE67">
        <f t="shared" si="85"/>
        <v>0</v>
      </c>
      <c r="AF67">
        <f t="shared" si="86"/>
        <v>230.88</v>
      </c>
      <c r="AG67">
        <f t="shared" si="104"/>
        <v>0</v>
      </c>
      <c r="AH67">
        <f t="shared" si="87"/>
        <v>24</v>
      </c>
      <c r="AI67">
        <f t="shared" si="88"/>
        <v>0</v>
      </c>
      <c r="AJ67">
        <f t="shared" si="105"/>
        <v>0</v>
      </c>
      <c r="AK67">
        <v>235.5</v>
      </c>
      <c r="AL67">
        <v>4.62</v>
      </c>
      <c r="AM67">
        <v>0</v>
      </c>
      <c r="AN67">
        <v>0</v>
      </c>
      <c r="AO67">
        <v>230.88</v>
      </c>
      <c r="AP67">
        <v>0</v>
      </c>
      <c r="AQ67">
        <v>24</v>
      </c>
      <c r="AR67">
        <v>0</v>
      </c>
      <c r="AS67">
        <v>0</v>
      </c>
      <c r="AT67">
        <v>80</v>
      </c>
      <c r="AU67">
        <v>60</v>
      </c>
      <c r="AV67">
        <v>1</v>
      </c>
      <c r="AW67">
        <v>1</v>
      </c>
      <c r="AZ67">
        <v>6.71</v>
      </c>
      <c r="BA67">
        <v>6.71</v>
      </c>
      <c r="BB67">
        <v>6.71</v>
      </c>
      <c r="BC67">
        <v>6.71</v>
      </c>
      <c r="BD67" t="s">
        <v>6</v>
      </c>
      <c r="BE67" t="s">
        <v>6</v>
      </c>
      <c r="BF67" t="s">
        <v>6</v>
      </c>
      <c r="BG67" t="s">
        <v>6</v>
      </c>
      <c r="BH67">
        <v>0</v>
      </c>
      <c r="BI67">
        <v>2</v>
      </c>
      <c r="BJ67" t="s">
        <v>134</v>
      </c>
      <c r="BM67">
        <v>110001</v>
      </c>
      <c r="BN67">
        <v>0</v>
      </c>
      <c r="BO67" t="s">
        <v>6</v>
      </c>
      <c r="BP67">
        <v>0</v>
      </c>
      <c r="BQ67">
        <v>3</v>
      </c>
      <c r="BR67">
        <v>0</v>
      </c>
      <c r="BS67">
        <v>6.71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80</v>
      </c>
      <c r="CA67">
        <v>60</v>
      </c>
      <c r="CE67">
        <v>0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106"/>
        <v>15.8</v>
      </c>
      <c r="CQ67">
        <f t="shared" si="107"/>
        <v>31.0002</v>
      </c>
      <c r="CR67">
        <f t="shared" si="108"/>
        <v>0</v>
      </c>
      <c r="CS67">
        <f t="shared" si="109"/>
        <v>0</v>
      </c>
      <c r="CT67">
        <f t="shared" si="110"/>
        <v>1549.2048</v>
      </c>
      <c r="CU67">
        <f t="shared" si="111"/>
        <v>0</v>
      </c>
      <c r="CV67">
        <f t="shared" si="112"/>
        <v>24</v>
      </c>
      <c r="CW67">
        <f t="shared" si="113"/>
        <v>0</v>
      </c>
      <c r="CX67">
        <f t="shared" si="114"/>
        <v>0</v>
      </c>
      <c r="CY67">
        <f t="shared" si="115"/>
        <v>12.392000000000001</v>
      </c>
      <c r="CZ67">
        <f t="shared" si="116"/>
        <v>9.2940000000000005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1013</v>
      </c>
      <c r="DV67" t="s">
        <v>16</v>
      </c>
      <c r="DW67" t="s">
        <v>16</v>
      </c>
      <c r="DX67">
        <v>1</v>
      </c>
      <c r="EE67">
        <v>27028909</v>
      </c>
      <c r="EF67">
        <v>3</v>
      </c>
      <c r="EG67" t="s">
        <v>55</v>
      </c>
      <c r="EH67">
        <v>0</v>
      </c>
      <c r="EI67" t="s">
        <v>6</v>
      </c>
      <c r="EJ67">
        <v>2</v>
      </c>
      <c r="EK67">
        <v>110001</v>
      </c>
      <c r="EL67" t="s">
        <v>135</v>
      </c>
      <c r="EM67" t="s">
        <v>136</v>
      </c>
      <c r="EO67" t="s">
        <v>6</v>
      </c>
      <c r="EQ67">
        <v>0</v>
      </c>
      <c r="ER67">
        <v>235.5</v>
      </c>
      <c r="ES67">
        <v>4.62</v>
      </c>
      <c r="ET67">
        <v>0</v>
      </c>
      <c r="EU67">
        <v>0</v>
      </c>
      <c r="EV67">
        <v>230.88</v>
      </c>
      <c r="EW67">
        <v>24</v>
      </c>
      <c r="EX67">
        <v>0</v>
      </c>
      <c r="EY67">
        <v>0</v>
      </c>
      <c r="FQ67">
        <v>0</v>
      </c>
      <c r="FR67">
        <f t="shared" si="89"/>
        <v>0</v>
      </c>
      <c r="FS67">
        <v>0</v>
      </c>
      <c r="FX67">
        <v>80</v>
      </c>
      <c r="FY67">
        <v>60</v>
      </c>
      <c r="GA67" t="s">
        <v>6</v>
      </c>
      <c r="GD67">
        <v>0</v>
      </c>
      <c r="GF67">
        <v>-847902547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90"/>
        <v>0</v>
      </c>
      <c r="GM67">
        <f t="shared" si="117"/>
        <v>37.479999999999997</v>
      </c>
      <c r="GN67">
        <f t="shared" si="118"/>
        <v>0</v>
      </c>
      <c r="GO67">
        <f t="shared" si="119"/>
        <v>37.479999999999997</v>
      </c>
      <c r="GP67">
        <f t="shared" si="120"/>
        <v>0</v>
      </c>
      <c r="GR67">
        <v>0</v>
      </c>
      <c r="GS67">
        <v>3</v>
      </c>
      <c r="GT67">
        <v>0</v>
      </c>
      <c r="GU67" t="s">
        <v>6</v>
      </c>
      <c r="GV67">
        <f t="shared" si="121"/>
        <v>0</v>
      </c>
      <c r="GW67">
        <v>1</v>
      </c>
      <c r="GX67">
        <f t="shared" si="122"/>
        <v>0</v>
      </c>
      <c r="HA67">
        <v>0</v>
      </c>
      <c r="HB67">
        <v>0</v>
      </c>
      <c r="HC67">
        <f t="shared" si="123"/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162</v>
      </c>
      <c r="D68" s="2"/>
      <c r="E68" s="2" t="s">
        <v>137</v>
      </c>
      <c r="F68" s="2" t="s">
        <v>138</v>
      </c>
      <c r="G68" s="2" t="s">
        <v>139</v>
      </c>
      <c r="H68" s="2" t="s">
        <v>112</v>
      </c>
      <c r="I68" s="2">
        <f>I66*J68</f>
        <v>6.0000000000000001E-3</v>
      </c>
      <c r="J68" s="2">
        <v>0.6</v>
      </c>
      <c r="K68" s="2"/>
      <c r="L68" s="2"/>
      <c r="M68" s="2"/>
      <c r="N68" s="2"/>
      <c r="O68" s="2">
        <f t="shared" si="91"/>
        <v>8.01</v>
      </c>
      <c r="P68" s="2">
        <f t="shared" si="92"/>
        <v>8.01</v>
      </c>
      <c r="Q68" s="2">
        <f t="shared" si="93"/>
        <v>0</v>
      </c>
      <c r="R68" s="2">
        <f t="shared" si="94"/>
        <v>0</v>
      </c>
      <c r="S68" s="2">
        <f t="shared" si="95"/>
        <v>0</v>
      </c>
      <c r="T68" s="2">
        <f t="shared" si="96"/>
        <v>0</v>
      </c>
      <c r="U68" s="2">
        <f t="shared" si="97"/>
        <v>0</v>
      </c>
      <c r="V68" s="2">
        <f t="shared" si="98"/>
        <v>0</v>
      </c>
      <c r="W68" s="2">
        <f t="shared" si="99"/>
        <v>0</v>
      </c>
      <c r="X68" s="2">
        <f t="shared" si="100"/>
        <v>0</v>
      </c>
      <c r="Y68" s="2">
        <f t="shared" si="101"/>
        <v>0</v>
      </c>
      <c r="Z68" s="2"/>
      <c r="AA68" s="2">
        <v>28045047</v>
      </c>
      <c r="AB68" s="2">
        <f t="shared" si="102"/>
        <v>1335.52</v>
      </c>
      <c r="AC68" s="2">
        <f t="shared" si="103"/>
        <v>1335.52</v>
      </c>
      <c r="AD68" s="2">
        <f t="shared" si="84"/>
        <v>0</v>
      </c>
      <c r="AE68" s="2">
        <f t="shared" si="85"/>
        <v>0</v>
      </c>
      <c r="AF68" s="2">
        <f t="shared" si="86"/>
        <v>0</v>
      </c>
      <c r="AG68" s="2">
        <f t="shared" si="104"/>
        <v>0</v>
      </c>
      <c r="AH68" s="2">
        <f t="shared" si="87"/>
        <v>0</v>
      </c>
      <c r="AI68" s="2">
        <f t="shared" si="88"/>
        <v>0</v>
      </c>
      <c r="AJ68" s="2">
        <f t="shared" si="105"/>
        <v>0</v>
      </c>
      <c r="AK68" s="2">
        <v>1335.52</v>
      </c>
      <c r="AL68" s="2">
        <v>1335.52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80</v>
      </c>
      <c r="AU68" s="2">
        <v>60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3</v>
      </c>
      <c r="BI68" s="2">
        <v>2</v>
      </c>
      <c r="BJ68" s="2" t="s">
        <v>140</v>
      </c>
      <c r="BK68" s="2"/>
      <c r="BL68" s="2"/>
      <c r="BM68" s="2">
        <v>110001</v>
      </c>
      <c r="BN68" s="2">
        <v>0</v>
      </c>
      <c r="BO68" s="2" t="s">
        <v>6</v>
      </c>
      <c r="BP68" s="2">
        <v>0</v>
      </c>
      <c r="BQ68" s="2">
        <v>3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80</v>
      </c>
      <c r="CA68" s="2">
        <v>60</v>
      </c>
      <c r="CB68" s="2"/>
      <c r="CC68" s="2"/>
      <c r="CD68" s="2"/>
      <c r="CE68" s="2">
        <v>0</v>
      </c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106"/>
        <v>8.01</v>
      </c>
      <c r="CQ68" s="2">
        <f t="shared" si="107"/>
        <v>1335.52</v>
      </c>
      <c r="CR68" s="2">
        <f t="shared" si="108"/>
        <v>0</v>
      </c>
      <c r="CS68" s="2">
        <f t="shared" si="109"/>
        <v>0</v>
      </c>
      <c r="CT68" s="2">
        <f t="shared" si="110"/>
        <v>0</v>
      </c>
      <c r="CU68" s="2">
        <f t="shared" si="111"/>
        <v>0</v>
      </c>
      <c r="CV68" s="2">
        <f t="shared" si="112"/>
        <v>0</v>
      </c>
      <c r="CW68" s="2">
        <f t="shared" si="113"/>
        <v>0</v>
      </c>
      <c r="CX68" s="2">
        <f t="shared" si="114"/>
        <v>0</v>
      </c>
      <c r="CY68" s="2">
        <f t="shared" si="115"/>
        <v>0</v>
      </c>
      <c r="CZ68" s="2">
        <f t="shared" si="116"/>
        <v>0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1013</v>
      </c>
      <c r="DV68" s="2" t="s">
        <v>112</v>
      </c>
      <c r="DW68" s="2" t="s">
        <v>114</v>
      </c>
      <c r="DX68" s="2">
        <v>1</v>
      </c>
      <c r="DY68" s="2"/>
      <c r="DZ68" s="2"/>
      <c r="EA68" s="2"/>
      <c r="EB68" s="2"/>
      <c r="EC68" s="2"/>
      <c r="ED68" s="2"/>
      <c r="EE68" s="2">
        <v>27028909</v>
      </c>
      <c r="EF68" s="2">
        <v>3</v>
      </c>
      <c r="EG68" s="2" t="s">
        <v>55</v>
      </c>
      <c r="EH68" s="2">
        <v>0</v>
      </c>
      <c r="EI68" s="2" t="s">
        <v>6</v>
      </c>
      <c r="EJ68" s="2">
        <v>2</v>
      </c>
      <c r="EK68" s="2">
        <v>110001</v>
      </c>
      <c r="EL68" s="2" t="s">
        <v>135</v>
      </c>
      <c r="EM68" s="2" t="s">
        <v>136</v>
      </c>
      <c r="EN68" s="2"/>
      <c r="EO68" s="2" t="s">
        <v>6</v>
      </c>
      <c r="EP68" s="2"/>
      <c r="EQ68" s="2">
        <v>0</v>
      </c>
      <c r="ER68" s="2">
        <v>1335.52</v>
      </c>
      <c r="ES68" s="2">
        <v>1335.52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9"/>
        <v>0</v>
      </c>
      <c r="FS68" s="2">
        <v>0</v>
      </c>
      <c r="FT68" s="2"/>
      <c r="FU68" s="2"/>
      <c r="FV68" s="2"/>
      <c r="FW68" s="2"/>
      <c r="FX68" s="2">
        <v>80</v>
      </c>
      <c r="FY68" s="2">
        <v>60</v>
      </c>
      <c r="FZ68" s="2"/>
      <c r="GA68" s="2" t="s">
        <v>6</v>
      </c>
      <c r="GB68" s="2"/>
      <c r="GC68" s="2"/>
      <c r="GD68" s="2">
        <v>0</v>
      </c>
      <c r="GE68" s="2"/>
      <c r="GF68" s="2">
        <v>681046174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0"/>
        <v>0</v>
      </c>
      <c r="GM68" s="2">
        <f t="shared" si="117"/>
        <v>8.01</v>
      </c>
      <c r="GN68" s="2">
        <f t="shared" si="118"/>
        <v>0</v>
      </c>
      <c r="GO68" s="2">
        <f t="shared" si="119"/>
        <v>8.01</v>
      </c>
      <c r="GP68" s="2">
        <f t="shared" si="120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121"/>
        <v>0</v>
      </c>
      <c r="GW68" s="2">
        <v>1</v>
      </c>
      <c r="GX68" s="2">
        <f t="shared" si="122"/>
        <v>0</v>
      </c>
      <c r="GY68" s="2"/>
      <c r="GZ68" s="2"/>
      <c r="HA68" s="2">
        <v>0</v>
      </c>
      <c r="HB68" s="2">
        <v>0</v>
      </c>
      <c r="HC68" s="2">
        <f t="shared" si="123"/>
        <v>0</v>
      </c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165</v>
      </c>
      <c r="E69" t="s">
        <v>137</v>
      </c>
      <c r="F69" t="s">
        <v>138</v>
      </c>
      <c r="G69" t="s">
        <v>139</v>
      </c>
      <c r="H69" t="s">
        <v>112</v>
      </c>
      <c r="I69">
        <f>I67*J69</f>
        <v>6.0000000000000001E-3</v>
      </c>
      <c r="J69">
        <v>0.6</v>
      </c>
      <c r="O69">
        <f t="shared" si="91"/>
        <v>53.77</v>
      </c>
      <c r="P69">
        <f t="shared" si="92"/>
        <v>53.77</v>
      </c>
      <c r="Q69">
        <f t="shared" si="93"/>
        <v>0</v>
      </c>
      <c r="R69">
        <f t="shared" si="94"/>
        <v>0</v>
      </c>
      <c r="S69">
        <f t="shared" si="95"/>
        <v>0</v>
      </c>
      <c r="T69">
        <f t="shared" si="96"/>
        <v>0</v>
      </c>
      <c r="U69">
        <f t="shared" si="97"/>
        <v>0</v>
      </c>
      <c r="V69">
        <f t="shared" si="98"/>
        <v>0</v>
      </c>
      <c r="W69">
        <f t="shared" si="99"/>
        <v>0</v>
      </c>
      <c r="X69">
        <f t="shared" si="100"/>
        <v>0</v>
      </c>
      <c r="Y69">
        <f t="shared" si="101"/>
        <v>0</v>
      </c>
      <c r="AA69">
        <v>28045061</v>
      </c>
      <c r="AB69">
        <f t="shared" si="102"/>
        <v>1335.52</v>
      </c>
      <c r="AC69">
        <f t="shared" si="103"/>
        <v>1335.52</v>
      </c>
      <c r="AD69">
        <f t="shared" si="84"/>
        <v>0</v>
      </c>
      <c r="AE69">
        <f t="shared" si="85"/>
        <v>0</v>
      </c>
      <c r="AF69">
        <f t="shared" si="86"/>
        <v>0</v>
      </c>
      <c r="AG69">
        <f t="shared" si="104"/>
        <v>0</v>
      </c>
      <c r="AH69">
        <f t="shared" si="87"/>
        <v>0</v>
      </c>
      <c r="AI69">
        <f t="shared" si="88"/>
        <v>0</v>
      </c>
      <c r="AJ69">
        <f t="shared" si="105"/>
        <v>0</v>
      </c>
      <c r="AK69">
        <v>1335.52</v>
      </c>
      <c r="AL69">
        <v>1335.52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80</v>
      </c>
      <c r="AU69">
        <v>60</v>
      </c>
      <c r="AV69">
        <v>1</v>
      </c>
      <c r="AW69">
        <v>1</v>
      </c>
      <c r="AZ69">
        <v>6.71</v>
      </c>
      <c r="BA69">
        <v>1</v>
      </c>
      <c r="BB69">
        <v>1</v>
      </c>
      <c r="BC69">
        <v>6.71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2</v>
      </c>
      <c r="BJ69" t="s">
        <v>140</v>
      </c>
      <c r="BM69">
        <v>110001</v>
      </c>
      <c r="BN69">
        <v>0</v>
      </c>
      <c r="BO69" t="s">
        <v>6</v>
      </c>
      <c r="BP69">
        <v>0</v>
      </c>
      <c r="BQ69">
        <v>3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80</v>
      </c>
      <c r="CA69">
        <v>60</v>
      </c>
      <c r="CE69">
        <v>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106"/>
        <v>53.77</v>
      </c>
      <c r="CQ69">
        <f t="shared" si="107"/>
        <v>8961.3392000000003</v>
      </c>
      <c r="CR69">
        <f t="shared" si="108"/>
        <v>0</v>
      </c>
      <c r="CS69">
        <f t="shared" si="109"/>
        <v>0</v>
      </c>
      <c r="CT69">
        <f t="shared" si="110"/>
        <v>0</v>
      </c>
      <c r="CU69">
        <f t="shared" si="111"/>
        <v>0</v>
      </c>
      <c r="CV69">
        <f t="shared" si="112"/>
        <v>0</v>
      </c>
      <c r="CW69">
        <f t="shared" si="113"/>
        <v>0</v>
      </c>
      <c r="CX69">
        <f t="shared" si="114"/>
        <v>0</v>
      </c>
      <c r="CY69">
        <f t="shared" si="115"/>
        <v>0</v>
      </c>
      <c r="CZ69">
        <f t="shared" si="116"/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112</v>
      </c>
      <c r="DW69" t="s">
        <v>114</v>
      </c>
      <c r="DX69">
        <v>1</v>
      </c>
      <c r="EE69">
        <v>27028909</v>
      </c>
      <c r="EF69">
        <v>3</v>
      </c>
      <c r="EG69" t="s">
        <v>55</v>
      </c>
      <c r="EH69">
        <v>0</v>
      </c>
      <c r="EI69" t="s">
        <v>6</v>
      </c>
      <c r="EJ69">
        <v>2</v>
      </c>
      <c r="EK69">
        <v>110001</v>
      </c>
      <c r="EL69" t="s">
        <v>135</v>
      </c>
      <c r="EM69" t="s">
        <v>136</v>
      </c>
      <c r="EO69" t="s">
        <v>6</v>
      </c>
      <c r="EQ69">
        <v>0</v>
      </c>
      <c r="ER69">
        <v>1335.52</v>
      </c>
      <c r="ES69">
        <v>1335.52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9"/>
        <v>0</v>
      </c>
      <c r="FS69">
        <v>0</v>
      </c>
      <c r="FX69">
        <v>80</v>
      </c>
      <c r="FY69">
        <v>60</v>
      </c>
      <c r="GA69" t="s">
        <v>6</v>
      </c>
      <c r="GD69">
        <v>0</v>
      </c>
      <c r="GF69">
        <v>681046174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90"/>
        <v>0</v>
      </c>
      <c r="GM69">
        <f t="shared" si="117"/>
        <v>53.77</v>
      </c>
      <c r="GN69">
        <f t="shared" si="118"/>
        <v>0</v>
      </c>
      <c r="GO69">
        <f t="shared" si="119"/>
        <v>53.77</v>
      </c>
      <c r="GP69">
        <f t="shared" si="120"/>
        <v>0</v>
      </c>
      <c r="GR69">
        <v>0</v>
      </c>
      <c r="GS69">
        <v>3</v>
      </c>
      <c r="GT69">
        <v>0</v>
      </c>
      <c r="GU69" t="s">
        <v>6</v>
      </c>
      <c r="GV69">
        <f t="shared" si="121"/>
        <v>0</v>
      </c>
      <c r="GW69">
        <v>1</v>
      </c>
      <c r="GX69">
        <f t="shared" si="122"/>
        <v>0</v>
      </c>
      <c r="HA69">
        <v>0</v>
      </c>
      <c r="HB69">
        <v>0</v>
      </c>
      <c r="HC69">
        <f t="shared" si="123"/>
        <v>0</v>
      </c>
      <c r="IK69">
        <v>0</v>
      </c>
    </row>
    <row r="70" spans="1:255" x14ac:dyDescent="0.2">
      <c r="A70" s="2">
        <v>17</v>
      </c>
      <c r="B70" s="2">
        <v>1</v>
      </c>
      <c r="C70" s="2">
        <f>ROW(SmtRes!A175)</f>
        <v>175</v>
      </c>
      <c r="D70" s="2">
        <f>ROW(EtalonRes!A158)</f>
        <v>158</v>
      </c>
      <c r="E70" s="2" t="s">
        <v>141</v>
      </c>
      <c r="F70" s="2" t="s">
        <v>142</v>
      </c>
      <c r="G70" s="2" t="s">
        <v>143</v>
      </c>
      <c r="H70" s="2" t="s">
        <v>53</v>
      </c>
      <c r="I70" s="2">
        <v>1</v>
      </c>
      <c r="J70" s="2">
        <v>0</v>
      </c>
      <c r="K70" s="2"/>
      <c r="L70" s="2"/>
      <c r="M70" s="2"/>
      <c r="N70" s="2"/>
      <c r="O70" s="2">
        <f t="shared" si="91"/>
        <v>33.42</v>
      </c>
      <c r="P70" s="2">
        <f t="shared" si="92"/>
        <v>6.2</v>
      </c>
      <c r="Q70" s="2">
        <f t="shared" si="93"/>
        <v>17.77</v>
      </c>
      <c r="R70" s="2">
        <f t="shared" si="94"/>
        <v>2.5099999999999998</v>
      </c>
      <c r="S70" s="2">
        <f t="shared" si="95"/>
        <v>9.4499999999999993</v>
      </c>
      <c r="T70" s="2">
        <f t="shared" si="96"/>
        <v>0</v>
      </c>
      <c r="U70" s="2">
        <f t="shared" si="97"/>
        <v>0.9</v>
      </c>
      <c r="V70" s="2">
        <f t="shared" si="98"/>
        <v>0.2</v>
      </c>
      <c r="W70" s="2">
        <f t="shared" si="99"/>
        <v>0</v>
      </c>
      <c r="X70" s="2">
        <f t="shared" si="100"/>
        <v>11.36</v>
      </c>
      <c r="Y70" s="2">
        <f t="shared" si="101"/>
        <v>7.77</v>
      </c>
      <c r="Z70" s="2"/>
      <c r="AA70" s="2">
        <v>28045047</v>
      </c>
      <c r="AB70" s="2">
        <f t="shared" si="102"/>
        <v>33.42</v>
      </c>
      <c r="AC70" s="2">
        <f t="shared" si="103"/>
        <v>6.2</v>
      </c>
      <c r="AD70" s="2">
        <f t="shared" si="84"/>
        <v>17.77</v>
      </c>
      <c r="AE70" s="2">
        <f t="shared" si="85"/>
        <v>2.5099999999999998</v>
      </c>
      <c r="AF70" s="2">
        <f t="shared" si="86"/>
        <v>9.4499999999999993</v>
      </c>
      <c r="AG70" s="2">
        <f t="shared" si="104"/>
        <v>0</v>
      </c>
      <c r="AH70" s="2">
        <f t="shared" si="87"/>
        <v>0.9</v>
      </c>
      <c r="AI70" s="2">
        <f t="shared" si="88"/>
        <v>0.2</v>
      </c>
      <c r="AJ70" s="2">
        <f t="shared" si="105"/>
        <v>0</v>
      </c>
      <c r="AK70" s="2">
        <v>33.42</v>
      </c>
      <c r="AL70" s="2">
        <v>6.2</v>
      </c>
      <c r="AM70" s="2">
        <v>17.77</v>
      </c>
      <c r="AN70" s="2">
        <v>2.5099999999999998</v>
      </c>
      <c r="AO70" s="2">
        <v>9.4499999999999993</v>
      </c>
      <c r="AP70" s="2">
        <v>0</v>
      </c>
      <c r="AQ70" s="2">
        <v>0.9</v>
      </c>
      <c r="AR70" s="2">
        <v>0.2</v>
      </c>
      <c r="AS70" s="2">
        <v>0</v>
      </c>
      <c r="AT70" s="2">
        <v>95</v>
      </c>
      <c r="AU70" s="2">
        <v>65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0</v>
      </c>
      <c r="BI70" s="2">
        <v>2</v>
      </c>
      <c r="BJ70" s="2" t="s">
        <v>144</v>
      </c>
      <c r="BK70" s="2"/>
      <c r="BL70" s="2"/>
      <c r="BM70" s="2">
        <v>108001</v>
      </c>
      <c r="BN70" s="2">
        <v>0</v>
      </c>
      <c r="BO70" s="2" t="s">
        <v>6</v>
      </c>
      <c r="BP70" s="2">
        <v>0</v>
      </c>
      <c r="BQ70" s="2">
        <v>3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95</v>
      </c>
      <c r="CA70" s="2">
        <v>65</v>
      </c>
      <c r="CB70" s="2"/>
      <c r="CC70" s="2"/>
      <c r="CD70" s="2"/>
      <c r="CE70" s="2">
        <v>0</v>
      </c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106"/>
        <v>33.42</v>
      </c>
      <c r="CQ70" s="2">
        <f t="shared" si="107"/>
        <v>6.2</v>
      </c>
      <c r="CR70" s="2">
        <f t="shared" si="108"/>
        <v>17.77</v>
      </c>
      <c r="CS70" s="2">
        <f t="shared" si="109"/>
        <v>2.5099999999999998</v>
      </c>
      <c r="CT70" s="2">
        <f t="shared" si="110"/>
        <v>9.4499999999999993</v>
      </c>
      <c r="CU70" s="2">
        <f t="shared" si="111"/>
        <v>0</v>
      </c>
      <c r="CV70" s="2">
        <f t="shared" si="112"/>
        <v>0.9</v>
      </c>
      <c r="CW70" s="2">
        <f t="shared" si="113"/>
        <v>0.2</v>
      </c>
      <c r="CX70" s="2">
        <f t="shared" si="114"/>
        <v>0</v>
      </c>
      <c r="CY70" s="2">
        <f t="shared" si="115"/>
        <v>11.361999999999998</v>
      </c>
      <c r="CZ70" s="2">
        <f t="shared" si="116"/>
        <v>7.774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1013</v>
      </c>
      <c r="DV70" s="2" t="s">
        <v>53</v>
      </c>
      <c r="DW70" s="2" t="s">
        <v>53</v>
      </c>
      <c r="DX70" s="2">
        <v>1</v>
      </c>
      <c r="DY70" s="2"/>
      <c r="DZ70" s="2"/>
      <c r="EA70" s="2"/>
      <c r="EB70" s="2"/>
      <c r="EC70" s="2"/>
      <c r="ED70" s="2"/>
      <c r="EE70" s="2">
        <v>27028906</v>
      </c>
      <c r="EF70" s="2">
        <v>3</v>
      </c>
      <c r="EG70" s="2" t="s">
        <v>55</v>
      </c>
      <c r="EH70" s="2">
        <v>0</v>
      </c>
      <c r="EI70" s="2" t="s">
        <v>6</v>
      </c>
      <c r="EJ70" s="2">
        <v>2</v>
      </c>
      <c r="EK70" s="2">
        <v>108001</v>
      </c>
      <c r="EL70" s="2" t="s">
        <v>98</v>
      </c>
      <c r="EM70" s="2" t="s">
        <v>99</v>
      </c>
      <c r="EN70" s="2"/>
      <c r="EO70" s="2" t="s">
        <v>6</v>
      </c>
      <c r="EP70" s="2"/>
      <c r="EQ70" s="2">
        <v>0</v>
      </c>
      <c r="ER70" s="2">
        <v>33.42</v>
      </c>
      <c r="ES70" s="2">
        <v>6.2</v>
      </c>
      <c r="ET70" s="2">
        <v>17.77</v>
      </c>
      <c r="EU70" s="2">
        <v>2.5099999999999998</v>
      </c>
      <c r="EV70" s="2">
        <v>9.4499999999999993</v>
      </c>
      <c r="EW70" s="2">
        <v>0.9</v>
      </c>
      <c r="EX70" s="2">
        <v>0.2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9"/>
        <v>0</v>
      </c>
      <c r="FS70" s="2">
        <v>0</v>
      </c>
      <c r="FT70" s="2"/>
      <c r="FU70" s="2"/>
      <c r="FV70" s="2"/>
      <c r="FW70" s="2"/>
      <c r="FX70" s="2">
        <v>95</v>
      </c>
      <c r="FY70" s="2">
        <v>65</v>
      </c>
      <c r="FZ70" s="2"/>
      <c r="GA70" s="2" t="s">
        <v>6</v>
      </c>
      <c r="GB70" s="2"/>
      <c r="GC70" s="2"/>
      <c r="GD70" s="2">
        <v>0</v>
      </c>
      <c r="GE70" s="2"/>
      <c r="GF70" s="2">
        <v>-64978218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0"/>
        <v>0</v>
      </c>
      <c r="GM70" s="2">
        <f t="shared" si="117"/>
        <v>52.55</v>
      </c>
      <c r="GN70" s="2">
        <f t="shared" si="118"/>
        <v>0</v>
      </c>
      <c r="GO70" s="2">
        <f t="shared" si="119"/>
        <v>52.55</v>
      </c>
      <c r="GP70" s="2">
        <f t="shared" si="120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121"/>
        <v>0</v>
      </c>
      <c r="GW70" s="2">
        <v>1</v>
      </c>
      <c r="GX70" s="2">
        <f t="shared" si="122"/>
        <v>0</v>
      </c>
      <c r="GY70" s="2"/>
      <c r="GZ70" s="2"/>
      <c r="HA70" s="2">
        <v>0</v>
      </c>
      <c r="HB70" s="2">
        <v>0</v>
      </c>
      <c r="HC70" s="2">
        <f t="shared" si="123"/>
        <v>0</v>
      </c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ROW(SmtRes!A184)</f>
        <v>184</v>
      </c>
      <c r="D71">
        <f>ROW(EtalonRes!A166)</f>
        <v>166</v>
      </c>
      <c r="E71" t="s">
        <v>141</v>
      </c>
      <c r="F71" t="s">
        <v>142</v>
      </c>
      <c r="G71" t="s">
        <v>143</v>
      </c>
      <c r="H71" t="s">
        <v>53</v>
      </c>
      <c r="I71">
        <v>1</v>
      </c>
      <c r="J71">
        <v>0</v>
      </c>
      <c r="O71">
        <f t="shared" si="91"/>
        <v>224.25</v>
      </c>
      <c r="P71">
        <f t="shared" si="92"/>
        <v>41.6</v>
      </c>
      <c r="Q71">
        <f t="shared" si="93"/>
        <v>119.24</v>
      </c>
      <c r="R71">
        <f t="shared" si="94"/>
        <v>16.84</v>
      </c>
      <c r="S71">
        <f t="shared" si="95"/>
        <v>63.41</v>
      </c>
      <c r="T71">
        <f t="shared" si="96"/>
        <v>0</v>
      </c>
      <c r="U71">
        <f t="shared" si="97"/>
        <v>0.9</v>
      </c>
      <c r="V71">
        <f t="shared" si="98"/>
        <v>0.2</v>
      </c>
      <c r="W71">
        <f t="shared" si="99"/>
        <v>0</v>
      </c>
      <c r="X71">
        <f t="shared" si="100"/>
        <v>76.239999999999995</v>
      </c>
      <c r="Y71">
        <f t="shared" si="101"/>
        <v>52.16</v>
      </c>
      <c r="AA71">
        <v>28045061</v>
      </c>
      <c r="AB71">
        <f t="shared" si="102"/>
        <v>33.42</v>
      </c>
      <c r="AC71">
        <f t="shared" si="103"/>
        <v>6.2</v>
      </c>
      <c r="AD71">
        <f t="shared" si="84"/>
        <v>17.77</v>
      </c>
      <c r="AE71">
        <f t="shared" si="85"/>
        <v>2.5099999999999998</v>
      </c>
      <c r="AF71">
        <f t="shared" si="86"/>
        <v>9.4499999999999993</v>
      </c>
      <c r="AG71">
        <f t="shared" si="104"/>
        <v>0</v>
      </c>
      <c r="AH71">
        <f t="shared" si="87"/>
        <v>0.9</v>
      </c>
      <c r="AI71">
        <f t="shared" si="88"/>
        <v>0.2</v>
      </c>
      <c r="AJ71">
        <f t="shared" si="105"/>
        <v>0</v>
      </c>
      <c r="AK71">
        <v>33.42</v>
      </c>
      <c r="AL71">
        <v>6.2</v>
      </c>
      <c r="AM71">
        <v>17.77</v>
      </c>
      <c r="AN71">
        <v>2.5099999999999998</v>
      </c>
      <c r="AO71">
        <v>9.4499999999999993</v>
      </c>
      <c r="AP71">
        <v>0</v>
      </c>
      <c r="AQ71">
        <v>0.9</v>
      </c>
      <c r="AR71">
        <v>0.2</v>
      </c>
      <c r="AS71">
        <v>0</v>
      </c>
      <c r="AT71">
        <v>95</v>
      </c>
      <c r="AU71">
        <v>65</v>
      </c>
      <c r="AV71">
        <v>1</v>
      </c>
      <c r="AW71">
        <v>1</v>
      </c>
      <c r="AZ71">
        <v>6.71</v>
      </c>
      <c r="BA71">
        <v>6.71</v>
      </c>
      <c r="BB71">
        <v>6.71</v>
      </c>
      <c r="BC71">
        <v>6.71</v>
      </c>
      <c r="BD71" t="s">
        <v>6</v>
      </c>
      <c r="BE71" t="s">
        <v>6</v>
      </c>
      <c r="BF71" t="s">
        <v>6</v>
      </c>
      <c r="BG71" t="s">
        <v>6</v>
      </c>
      <c r="BH71">
        <v>0</v>
      </c>
      <c r="BI71">
        <v>2</v>
      </c>
      <c r="BJ71" t="s">
        <v>144</v>
      </c>
      <c r="BM71">
        <v>108001</v>
      </c>
      <c r="BN71">
        <v>0</v>
      </c>
      <c r="BO71" t="s">
        <v>6</v>
      </c>
      <c r="BP71">
        <v>0</v>
      </c>
      <c r="BQ71">
        <v>3</v>
      </c>
      <c r="BR71">
        <v>0</v>
      </c>
      <c r="BS71">
        <v>6.71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95</v>
      </c>
      <c r="CA71">
        <v>65</v>
      </c>
      <c r="CE71">
        <v>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106"/>
        <v>224.25</v>
      </c>
      <c r="CQ71">
        <f t="shared" si="107"/>
        <v>41.602000000000004</v>
      </c>
      <c r="CR71">
        <f t="shared" si="108"/>
        <v>119.2367</v>
      </c>
      <c r="CS71">
        <f t="shared" si="109"/>
        <v>16.842099999999999</v>
      </c>
      <c r="CT71">
        <f t="shared" si="110"/>
        <v>63.409499999999994</v>
      </c>
      <c r="CU71">
        <f t="shared" si="111"/>
        <v>0</v>
      </c>
      <c r="CV71">
        <f t="shared" si="112"/>
        <v>0.9</v>
      </c>
      <c r="CW71">
        <f t="shared" si="113"/>
        <v>0.2</v>
      </c>
      <c r="CX71">
        <f t="shared" si="114"/>
        <v>0</v>
      </c>
      <c r="CY71">
        <f t="shared" si="115"/>
        <v>76.237499999999997</v>
      </c>
      <c r="CZ71">
        <f t="shared" si="116"/>
        <v>52.162500000000001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1013</v>
      </c>
      <c r="DV71" t="s">
        <v>53</v>
      </c>
      <c r="DW71" t="s">
        <v>53</v>
      </c>
      <c r="DX71">
        <v>1</v>
      </c>
      <c r="EE71">
        <v>27028906</v>
      </c>
      <c r="EF71">
        <v>3</v>
      </c>
      <c r="EG71" t="s">
        <v>55</v>
      </c>
      <c r="EH71">
        <v>0</v>
      </c>
      <c r="EI71" t="s">
        <v>6</v>
      </c>
      <c r="EJ71">
        <v>2</v>
      </c>
      <c r="EK71">
        <v>108001</v>
      </c>
      <c r="EL71" t="s">
        <v>98</v>
      </c>
      <c r="EM71" t="s">
        <v>99</v>
      </c>
      <c r="EO71" t="s">
        <v>6</v>
      </c>
      <c r="EQ71">
        <v>0</v>
      </c>
      <c r="ER71">
        <v>33.42</v>
      </c>
      <c r="ES71">
        <v>6.2</v>
      </c>
      <c r="ET71">
        <v>17.77</v>
      </c>
      <c r="EU71">
        <v>2.5099999999999998</v>
      </c>
      <c r="EV71">
        <v>9.4499999999999993</v>
      </c>
      <c r="EW71">
        <v>0.9</v>
      </c>
      <c r="EX71">
        <v>0.2</v>
      </c>
      <c r="EY71">
        <v>0</v>
      </c>
      <c r="FQ71">
        <v>0</v>
      </c>
      <c r="FR71">
        <f t="shared" si="89"/>
        <v>0</v>
      </c>
      <c r="FS71">
        <v>0</v>
      </c>
      <c r="FX71">
        <v>95</v>
      </c>
      <c r="FY71">
        <v>65</v>
      </c>
      <c r="GA71" t="s">
        <v>6</v>
      </c>
      <c r="GD71">
        <v>0</v>
      </c>
      <c r="GF71">
        <v>-64978218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90"/>
        <v>0</v>
      </c>
      <c r="GM71">
        <f t="shared" si="117"/>
        <v>352.65</v>
      </c>
      <c r="GN71">
        <f t="shared" si="118"/>
        <v>0</v>
      </c>
      <c r="GO71">
        <f t="shared" si="119"/>
        <v>352.65</v>
      </c>
      <c r="GP71">
        <f t="shared" si="120"/>
        <v>0</v>
      </c>
      <c r="GR71">
        <v>0</v>
      </c>
      <c r="GS71">
        <v>3</v>
      </c>
      <c r="GT71">
        <v>0</v>
      </c>
      <c r="GU71" t="s">
        <v>6</v>
      </c>
      <c r="GV71">
        <f t="shared" si="121"/>
        <v>0</v>
      </c>
      <c r="GW71">
        <v>1</v>
      </c>
      <c r="GX71">
        <f t="shared" si="122"/>
        <v>0</v>
      </c>
      <c r="HA71">
        <v>0</v>
      </c>
      <c r="HB71">
        <v>0</v>
      </c>
      <c r="HC71">
        <f t="shared" si="123"/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174</v>
      </c>
      <c r="D72" s="2"/>
      <c r="E72" s="2" t="s">
        <v>145</v>
      </c>
      <c r="F72" s="2" t="s">
        <v>146</v>
      </c>
      <c r="G72" s="2" t="s">
        <v>147</v>
      </c>
      <c r="H72" s="2" t="s">
        <v>61</v>
      </c>
      <c r="I72" s="2">
        <f>I70*J72</f>
        <v>1</v>
      </c>
      <c r="J72" s="2">
        <v>1</v>
      </c>
      <c r="K72" s="2"/>
      <c r="L72" s="2"/>
      <c r="M72" s="2"/>
      <c r="N72" s="2"/>
      <c r="O72" s="2">
        <f t="shared" si="91"/>
        <v>578.33000000000004</v>
      </c>
      <c r="P72" s="2">
        <f t="shared" si="92"/>
        <v>578.33000000000004</v>
      </c>
      <c r="Q72" s="2">
        <f t="shared" si="93"/>
        <v>0</v>
      </c>
      <c r="R72" s="2">
        <f t="shared" si="94"/>
        <v>0</v>
      </c>
      <c r="S72" s="2">
        <f t="shared" si="95"/>
        <v>0</v>
      </c>
      <c r="T72" s="2">
        <f t="shared" si="96"/>
        <v>0</v>
      </c>
      <c r="U72" s="2">
        <f t="shared" si="97"/>
        <v>0</v>
      </c>
      <c r="V72" s="2">
        <f t="shared" si="98"/>
        <v>0</v>
      </c>
      <c r="W72" s="2">
        <f t="shared" si="99"/>
        <v>0</v>
      </c>
      <c r="X72" s="2">
        <f t="shared" si="100"/>
        <v>0</v>
      </c>
      <c r="Y72" s="2">
        <f t="shared" si="101"/>
        <v>0</v>
      </c>
      <c r="Z72" s="2"/>
      <c r="AA72" s="2">
        <v>28045047</v>
      </c>
      <c r="AB72" s="2">
        <f t="shared" si="102"/>
        <v>578.33000000000004</v>
      </c>
      <c r="AC72" s="2">
        <f t="shared" si="103"/>
        <v>578.33000000000004</v>
      </c>
      <c r="AD72" s="2">
        <f t="shared" si="84"/>
        <v>0</v>
      </c>
      <c r="AE72" s="2">
        <f t="shared" si="85"/>
        <v>0</v>
      </c>
      <c r="AF72" s="2">
        <f t="shared" si="86"/>
        <v>0</v>
      </c>
      <c r="AG72" s="2">
        <f t="shared" si="104"/>
        <v>0</v>
      </c>
      <c r="AH72" s="2">
        <f t="shared" si="87"/>
        <v>0</v>
      </c>
      <c r="AI72" s="2">
        <f t="shared" si="88"/>
        <v>0</v>
      </c>
      <c r="AJ72" s="2">
        <f t="shared" si="105"/>
        <v>0</v>
      </c>
      <c r="AK72" s="2">
        <v>578.33000000000004</v>
      </c>
      <c r="AL72" s="2">
        <v>578.33000000000004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95</v>
      </c>
      <c r="AU72" s="2">
        <v>65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2</v>
      </c>
      <c r="BJ72" s="2" t="s">
        <v>148</v>
      </c>
      <c r="BK72" s="2"/>
      <c r="BL72" s="2"/>
      <c r="BM72" s="2">
        <v>108001</v>
      </c>
      <c r="BN72" s="2">
        <v>0</v>
      </c>
      <c r="BO72" s="2" t="s">
        <v>6</v>
      </c>
      <c r="BP72" s="2">
        <v>0</v>
      </c>
      <c r="BQ72" s="2">
        <v>3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95</v>
      </c>
      <c r="CA72" s="2">
        <v>65</v>
      </c>
      <c r="CB72" s="2"/>
      <c r="CC72" s="2"/>
      <c r="CD72" s="2"/>
      <c r="CE72" s="2">
        <v>0</v>
      </c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106"/>
        <v>578.33000000000004</v>
      </c>
      <c r="CQ72" s="2">
        <f t="shared" si="107"/>
        <v>578.33000000000004</v>
      </c>
      <c r="CR72" s="2">
        <f t="shared" si="108"/>
        <v>0</v>
      </c>
      <c r="CS72" s="2">
        <f t="shared" si="109"/>
        <v>0</v>
      </c>
      <c r="CT72" s="2">
        <f t="shared" si="110"/>
        <v>0</v>
      </c>
      <c r="CU72" s="2">
        <f t="shared" si="111"/>
        <v>0</v>
      </c>
      <c r="CV72" s="2">
        <f t="shared" si="112"/>
        <v>0</v>
      </c>
      <c r="CW72" s="2">
        <f t="shared" si="113"/>
        <v>0</v>
      </c>
      <c r="CX72" s="2">
        <f t="shared" si="114"/>
        <v>0</v>
      </c>
      <c r="CY72" s="2">
        <f t="shared" si="115"/>
        <v>0</v>
      </c>
      <c r="CZ72" s="2">
        <f t="shared" si="116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1010</v>
      </c>
      <c r="DV72" s="2" t="s">
        <v>61</v>
      </c>
      <c r="DW72" s="2" t="s">
        <v>61</v>
      </c>
      <c r="DX72" s="2">
        <v>1</v>
      </c>
      <c r="DY72" s="2"/>
      <c r="DZ72" s="2"/>
      <c r="EA72" s="2"/>
      <c r="EB72" s="2"/>
      <c r="EC72" s="2"/>
      <c r="ED72" s="2"/>
      <c r="EE72" s="2">
        <v>27028906</v>
      </c>
      <c r="EF72" s="2">
        <v>3</v>
      </c>
      <c r="EG72" s="2" t="s">
        <v>55</v>
      </c>
      <c r="EH72" s="2">
        <v>0</v>
      </c>
      <c r="EI72" s="2" t="s">
        <v>6</v>
      </c>
      <c r="EJ72" s="2">
        <v>2</v>
      </c>
      <c r="EK72" s="2">
        <v>108001</v>
      </c>
      <c r="EL72" s="2" t="s">
        <v>98</v>
      </c>
      <c r="EM72" s="2" t="s">
        <v>99</v>
      </c>
      <c r="EN72" s="2"/>
      <c r="EO72" s="2" t="s">
        <v>6</v>
      </c>
      <c r="EP72" s="2"/>
      <c r="EQ72" s="2">
        <v>0</v>
      </c>
      <c r="ER72" s="2">
        <v>578.33000000000004</v>
      </c>
      <c r="ES72" s="2">
        <v>578.33000000000004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9"/>
        <v>0</v>
      </c>
      <c r="FS72" s="2">
        <v>0</v>
      </c>
      <c r="FT72" s="2"/>
      <c r="FU72" s="2"/>
      <c r="FV72" s="2"/>
      <c r="FW72" s="2"/>
      <c r="FX72" s="2">
        <v>95</v>
      </c>
      <c r="FY72" s="2">
        <v>65</v>
      </c>
      <c r="FZ72" s="2"/>
      <c r="GA72" s="2" t="s">
        <v>6</v>
      </c>
      <c r="GB72" s="2"/>
      <c r="GC72" s="2"/>
      <c r="GD72" s="2">
        <v>0</v>
      </c>
      <c r="GE72" s="2"/>
      <c r="GF72" s="2">
        <v>246778608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0"/>
        <v>0</v>
      </c>
      <c r="GM72" s="2">
        <f t="shared" si="117"/>
        <v>578.33000000000004</v>
      </c>
      <c r="GN72" s="2">
        <f t="shared" si="118"/>
        <v>0</v>
      </c>
      <c r="GO72" s="2">
        <f t="shared" si="119"/>
        <v>578.33000000000004</v>
      </c>
      <c r="GP72" s="2">
        <f t="shared" si="120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121"/>
        <v>0</v>
      </c>
      <c r="GW72" s="2">
        <v>1</v>
      </c>
      <c r="GX72" s="2">
        <f t="shared" si="122"/>
        <v>0</v>
      </c>
      <c r="GY72" s="2"/>
      <c r="GZ72" s="2"/>
      <c r="HA72" s="2">
        <v>0</v>
      </c>
      <c r="HB72" s="2">
        <v>0</v>
      </c>
      <c r="HC72" s="2">
        <f t="shared" si="123"/>
        <v>0</v>
      </c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183</v>
      </c>
      <c r="E73" t="s">
        <v>145</v>
      </c>
      <c r="F73" t="s">
        <v>146</v>
      </c>
      <c r="G73" t="s">
        <v>147</v>
      </c>
      <c r="H73" t="s">
        <v>61</v>
      </c>
      <c r="I73">
        <f>I71*J73</f>
        <v>1</v>
      </c>
      <c r="J73">
        <v>1</v>
      </c>
      <c r="O73">
        <f t="shared" si="91"/>
        <v>3880.59</v>
      </c>
      <c r="P73">
        <f t="shared" si="92"/>
        <v>3880.59</v>
      </c>
      <c r="Q73">
        <f t="shared" si="93"/>
        <v>0</v>
      </c>
      <c r="R73">
        <f t="shared" si="94"/>
        <v>0</v>
      </c>
      <c r="S73">
        <f t="shared" si="95"/>
        <v>0</v>
      </c>
      <c r="T73">
        <f t="shared" si="96"/>
        <v>0</v>
      </c>
      <c r="U73">
        <f t="shared" si="97"/>
        <v>0</v>
      </c>
      <c r="V73">
        <f t="shared" si="98"/>
        <v>0</v>
      </c>
      <c r="W73">
        <f t="shared" si="99"/>
        <v>0</v>
      </c>
      <c r="X73">
        <f t="shared" si="100"/>
        <v>0</v>
      </c>
      <c r="Y73">
        <f t="shared" si="101"/>
        <v>0</v>
      </c>
      <c r="AA73">
        <v>28045061</v>
      </c>
      <c r="AB73">
        <f t="shared" si="102"/>
        <v>578.33000000000004</v>
      </c>
      <c r="AC73">
        <f t="shared" si="103"/>
        <v>578.33000000000004</v>
      </c>
      <c r="AD73">
        <f t="shared" si="84"/>
        <v>0</v>
      </c>
      <c r="AE73">
        <f t="shared" si="85"/>
        <v>0</v>
      </c>
      <c r="AF73">
        <f t="shared" si="86"/>
        <v>0</v>
      </c>
      <c r="AG73">
        <f t="shared" si="104"/>
        <v>0</v>
      </c>
      <c r="AH73">
        <f t="shared" si="87"/>
        <v>0</v>
      </c>
      <c r="AI73">
        <f t="shared" si="88"/>
        <v>0</v>
      </c>
      <c r="AJ73">
        <f t="shared" si="105"/>
        <v>0</v>
      </c>
      <c r="AK73">
        <v>578.33000000000004</v>
      </c>
      <c r="AL73">
        <v>578.33000000000004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65</v>
      </c>
      <c r="AV73">
        <v>1</v>
      </c>
      <c r="AW73">
        <v>1</v>
      </c>
      <c r="AZ73">
        <v>6.71</v>
      </c>
      <c r="BA73">
        <v>1</v>
      </c>
      <c r="BB73">
        <v>1</v>
      </c>
      <c r="BC73">
        <v>6.71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2</v>
      </c>
      <c r="BJ73" t="s">
        <v>148</v>
      </c>
      <c r="BM73">
        <v>108001</v>
      </c>
      <c r="BN73">
        <v>0</v>
      </c>
      <c r="BO73" t="s">
        <v>6</v>
      </c>
      <c r="BP73">
        <v>0</v>
      </c>
      <c r="BQ73">
        <v>3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95</v>
      </c>
      <c r="CA73">
        <v>65</v>
      </c>
      <c r="CE73">
        <v>0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106"/>
        <v>3880.59</v>
      </c>
      <c r="CQ73">
        <f t="shared" si="107"/>
        <v>3880.5943000000002</v>
      </c>
      <c r="CR73">
        <f t="shared" si="108"/>
        <v>0</v>
      </c>
      <c r="CS73">
        <f t="shared" si="109"/>
        <v>0</v>
      </c>
      <c r="CT73">
        <f t="shared" si="110"/>
        <v>0</v>
      </c>
      <c r="CU73">
        <f t="shared" si="111"/>
        <v>0</v>
      </c>
      <c r="CV73">
        <f t="shared" si="112"/>
        <v>0</v>
      </c>
      <c r="CW73">
        <f t="shared" si="113"/>
        <v>0</v>
      </c>
      <c r="CX73">
        <f t="shared" si="114"/>
        <v>0</v>
      </c>
      <c r="CY73">
        <f t="shared" si="115"/>
        <v>0</v>
      </c>
      <c r="CZ73">
        <f t="shared" si="116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1010</v>
      </c>
      <c r="DV73" t="s">
        <v>61</v>
      </c>
      <c r="DW73" t="s">
        <v>61</v>
      </c>
      <c r="DX73">
        <v>1</v>
      </c>
      <c r="EE73">
        <v>27028906</v>
      </c>
      <c r="EF73">
        <v>3</v>
      </c>
      <c r="EG73" t="s">
        <v>55</v>
      </c>
      <c r="EH73">
        <v>0</v>
      </c>
      <c r="EI73" t="s">
        <v>6</v>
      </c>
      <c r="EJ73">
        <v>2</v>
      </c>
      <c r="EK73">
        <v>108001</v>
      </c>
      <c r="EL73" t="s">
        <v>98</v>
      </c>
      <c r="EM73" t="s">
        <v>99</v>
      </c>
      <c r="EO73" t="s">
        <v>6</v>
      </c>
      <c r="EQ73">
        <v>0</v>
      </c>
      <c r="ER73">
        <v>578.33000000000004</v>
      </c>
      <c r="ES73">
        <v>578.33000000000004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9"/>
        <v>0</v>
      </c>
      <c r="FS73">
        <v>0</v>
      </c>
      <c r="FX73">
        <v>95</v>
      </c>
      <c r="FY73">
        <v>65</v>
      </c>
      <c r="GA73" t="s">
        <v>6</v>
      </c>
      <c r="GD73">
        <v>0</v>
      </c>
      <c r="GF73">
        <v>246778608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90"/>
        <v>0</v>
      </c>
      <c r="GM73">
        <f t="shared" si="117"/>
        <v>3880.59</v>
      </c>
      <c r="GN73">
        <f t="shared" si="118"/>
        <v>0</v>
      </c>
      <c r="GO73">
        <f t="shared" si="119"/>
        <v>3880.59</v>
      </c>
      <c r="GP73">
        <f t="shared" si="120"/>
        <v>0</v>
      </c>
      <c r="GR73">
        <v>0</v>
      </c>
      <c r="GS73">
        <v>3</v>
      </c>
      <c r="GT73">
        <v>0</v>
      </c>
      <c r="GU73" t="s">
        <v>6</v>
      </c>
      <c r="GV73">
        <f t="shared" si="121"/>
        <v>0</v>
      </c>
      <c r="GW73">
        <v>1</v>
      </c>
      <c r="GX73">
        <f t="shared" si="122"/>
        <v>0</v>
      </c>
      <c r="HA73">
        <v>0</v>
      </c>
      <c r="HB73">
        <v>0</v>
      </c>
      <c r="HC73">
        <f t="shared" si="123"/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ROW(SmtRes!A199)</f>
        <v>199</v>
      </c>
      <c r="D74" s="2">
        <f>ROW(EtalonRes!A180)</f>
        <v>180</v>
      </c>
      <c r="E74" s="2" t="s">
        <v>149</v>
      </c>
      <c r="F74" s="2" t="s">
        <v>150</v>
      </c>
      <c r="G74" s="2" t="s">
        <v>151</v>
      </c>
      <c r="H74" s="2" t="s">
        <v>53</v>
      </c>
      <c r="I74" s="2">
        <v>2</v>
      </c>
      <c r="J74" s="2">
        <v>0</v>
      </c>
      <c r="K74" s="2"/>
      <c r="L74" s="2"/>
      <c r="M74" s="2"/>
      <c r="N74" s="2"/>
      <c r="O74" s="2">
        <f t="shared" si="91"/>
        <v>71.959999999999994</v>
      </c>
      <c r="P74" s="2">
        <f t="shared" si="92"/>
        <v>40.18</v>
      </c>
      <c r="Q74" s="2">
        <f t="shared" si="93"/>
        <v>2.1</v>
      </c>
      <c r="R74" s="2">
        <f t="shared" si="94"/>
        <v>0</v>
      </c>
      <c r="S74" s="2">
        <f t="shared" si="95"/>
        <v>29.68</v>
      </c>
      <c r="T74" s="2">
        <f t="shared" si="96"/>
        <v>0</v>
      </c>
      <c r="U74" s="2">
        <f t="shared" si="97"/>
        <v>3.12</v>
      </c>
      <c r="V74" s="2">
        <f t="shared" si="98"/>
        <v>0</v>
      </c>
      <c r="W74" s="2">
        <f t="shared" si="99"/>
        <v>0</v>
      </c>
      <c r="X74" s="2">
        <f t="shared" si="100"/>
        <v>28.2</v>
      </c>
      <c r="Y74" s="2">
        <f t="shared" si="101"/>
        <v>19.29</v>
      </c>
      <c r="Z74" s="2"/>
      <c r="AA74" s="2">
        <v>28045047</v>
      </c>
      <c r="AB74" s="2">
        <f t="shared" si="102"/>
        <v>35.979999999999997</v>
      </c>
      <c r="AC74" s="2">
        <f t="shared" si="103"/>
        <v>20.09</v>
      </c>
      <c r="AD74" s="2">
        <f t="shared" si="84"/>
        <v>1.05</v>
      </c>
      <c r="AE74" s="2">
        <f t="shared" si="85"/>
        <v>0</v>
      </c>
      <c r="AF74" s="2">
        <f t="shared" si="86"/>
        <v>14.84</v>
      </c>
      <c r="AG74" s="2">
        <f t="shared" si="104"/>
        <v>0</v>
      </c>
      <c r="AH74" s="2">
        <f t="shared" si="87"/>
        <v>1.56</v>
      </c>
      <c r="AI74" s="2">
        <f t="shared" si="88"/>
        <v>0</v>
      </c>
      <c r="AJ74" s="2">
        <f t="shared" si="105"/>
        <v>0</v>
      </c>
      <c r="AK74" s="2">
        <v>35.979999999999997</v>
      </c>
      <c r="AL74" s="2">
        <v>20.09</v>
      </c>
      <c r="AM74" s="2">
        <v>1.05</v>
      </c>
      <c r="AN74" s="2">
        <v>0</v>
      </c>
      <c r="AO74" s="2">
        <v>14.84</v>
      </c>
      <c r="AP74" s="2">
        <v>0</v>
      </c>
      <c r="AQ74" s="2">
        <v>1.56</v>
      </c>
      <c r="AR74" s="2">
        <v>0</v>
      </c>
      <c r="AS74" s="2">
        <v>0</v>
      </c>
      <c r="AT74" s="2">
        <v>95</v>
      </c>
      <c r="AU74" s="2">
        <v>65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0</v>
      </c>
      <c r="BI74" s="2">
        <v>2</v>
      </c>
      <c r="BJ74" s="2" t="s">
        <v>152</v>
      </c>
      <c r="BK74" s="2"/>
      <c r="BL74" s="2"/>
      <c r="BM74" s="2">
        <v>108001</v>
      </c>
      <c r="BN74" s="2">
        <v>0</v>
      </c>
      <c r="BO74" s="2" t="s">
        <v>6</v>
      </c>
      <c r="BP74" s="2">
        <v>0</v>
      </c>
      <c r="BQ74" s="2">
        <v>3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95</v>
      </c>
      <c r="CA74" s="2">
        <v>65</v>
      </c>
      <c r="CB74" s="2"/>
      <c r="CC74" s="2"/>
      <c r="CD74" s="2"/>
      <c r="CE74" s="2">
        <v>0</v>
      </c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106"/>
        <v>71.960000000000008</v>
      </c>
      <c r="CQ74" s="2">
        <f t="shared" si="107"/>
        <v>20.09</v>
      </c>
      <c r="CR74" s="2">
        <f t="shared" si="108"/>
        <v>1.05</v>
      </c>
      <c r="CS74" s="2">
        <f t="shared" si="109"/>
        <v>0</v>
      </c>
      <c r="CT74" s="2">
        <f t="shared" si="110"/>
        <v>14.84</v>
      </c>
      <c r="CU74" s="2">
        <f t="shared" si="111"/>
        <v>0</v>
      </c>
      <c r="CV74" s="2">
        <f t="shared" si="112"/>
        <v>1.56</v>
      </c>
      <c r="CW74" s="2">
        <f t="shared" si="113"/>
        <v>0</v>
      </c>
      <c r="CX74" s="2">
        <f t="shared" si="114"/>
        <v>0</v>
      </c>
      <c r="CY74" s="2">
        <f t="shared" si="115"/>
        <v>28.195999999999998</v>
      </c>
      <c r="CZ74" s="2">
        <f t="shared" si="116"/>
        <v>19.292000000000002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1013</v>
      </c>
      <c r="DV74" s="2" t="s">
        <v>53</v>
      </c>
      <c r="DW74" s="2" t="s">
        <v>53</v>
      </c>
      <c r="DX74" s="2">
        <v>1</v>
      </c>
      <c r="DY74" s="2"/>
      <c r="DZ74" s="2"/>
      <c r="EA74" s="2"/>
      <c r="EB74" s="2"/>
      <c r="EC74" s="2"/>
      <c r="ED74" s="2"/>
      <c r="EE74" s="2">
        <v>27028906</v>
      </c>
      <c r="EF74" s="2">
        <v>3</v>
      </c>
      <c r="EG74" s="2" t="s">
        <v>55</v>
      </c>
      <c r="EH74" s="2">
        <v>0</v>
      </c>
      <c r="EI74" s="2" t="s">
        <v>6</v>
      </c>
      <c r="EJ74" s="2">
        <v>2</v>
      </c>
      <c r="EK74" s="2">
        <v>108001</v>
      </c>
      <c r="EL74" s="2" t="s">
        <v>98</v>
      </c>
      <c r="EM74" s="2" t="s">
        <v>99</v>
      </c>
      <c r="EN74" s="2"/>
      <c r="EO74" s="2" t="s">
        <v>6</v>
      </c>
      <c r="EP74" s="2"/>
      <c r="EQ74" s="2">
        <v>0</v>
      </c>
      <c r="ER74" s="2">
        <v>35.979999999999997</v>
      </c>
      <c r="ES74" s="2">
        <v>20.09</v>
      </c>
      <c r="ET74" s="2">
        <v>1.05</v>
      </c>
      <c r="EU74" s="2">
        <v>0</v>
      </c>
      <c r="EV74" s="2">
        <v>14.84</v>
      </c>
      <c r="EW74" s="2">
        <v>1.56</v>
      </c>
      <c r="EX74" s="2">
        <v>0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9"/>
        <v>0</v>
      </c>
      <c r="FS74" s="2">
        <v>0</v>
      </c>
      <c r="FT74" s="2"/>
      <c r="FU74" s="2"/>
      <c r="FV74" s="2"/>
      <c r="FW74" s="2"/>
      <c r="FX74" s="2">
        <v>95</v>
      </c>
      <c r="FY74" s="2">
        <v>65</v>
      </c>
      <c r="FZ74" s="2"/>
      <c r="GA74" s="2" t="s">
        <v>6</v>
      </c>
      <c r="GB74" s="2"/>
      <c r="GC74" s="2"/>
      <c r="GD74" s="2">
        <v>0</v>
      </c>
      <c r="GE74" s="2"/>
      <c r="GF74" s="2">
        <v>942868882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0"/>
        <v>0</v>
      </c>
      <c r="GM74" s="2">
        <f t="shared" si="117"/>
        <v>119.45</v>
      </c>
      <c r="GN74" s="2">
        <f t="shared" si="118"/>
        <v>0</v>
      </c>
      <c r="GO74" s="2">
        <f t="shared" si="119"/>
        <v>119.45</v>
      </c>
      <c r="GP74" s="2">
        <f t="shared" si="120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121"/>
        <v>0</v>
      </c>
      <c r="GW74" s="2">
        <v>1</v>
      </c>
      <c r="GX74" s="2">
        <f t="shared" si="122"/>
        <v>0</v>
      </c>
      <c r="GY74" s="2"/>
      <c r="GZ74" s="2"/>
      <c r="HA74" s="2">
        <v>0</v>
      </c>
      <c r="HB74" s="2">
        <v>0</v>
      </c>
      <c r="HC74" s="2">
        <f t="shared" si="123"/>
        <v>0</v>
      </c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ROW(SmtRes!A214)</f>
        <v>214</v>
      </c>
      <c r="D75">
        <f>ROW(EtalonRes!A194)</f>
        <v>194</v>
      </c>
      <c r="E75" t="s">
        <v>149</v>
      </c>
      <c r="F75" t="s">
        <v>150</v>
      </c>
      <c r="G75" t="s">
        <v>151</v>
      </c>
      <c r="H75" t="s">
        <v>53</v>
      </c>
      <c r="I75">
        <v>2</v>
      </c>
      <c r="J75">
        <v>0</v>
      </c>
      <c r="O75">
        <f t="shared" si="91"/>
        <v>482.85</v>
      </c>
      <c r="P75">
        <f t="shared" si="92"/>
        <v>269.61</v>
      </c>
      <c r="Q75">
        <f t="shared" si="93"/>
        <v>14.09</v>
      </c>
      <c r="R75">
        <f t="shared" si="94"/>
        <v>0</v>
      </c>
      <c r="S75">
        <f t="shared" si="95"/>
        <v>199.15</v>
      </c>
      <c r="T75">
        <f t="shared" si="96"/>
        <v>0</v>
      </c>
      <c r="U75">
        <f t="shared" si="97"/>
        <v>3.12</v>
      </c>
      <c r="V75">
        <f t="shared" si="98"/>
        <v>0</v>
      </c>
      <c r="W75">
        <f t="shared" si="99"/>
        <v>0</v>
      </c>
      <c r="X75">
        <f t="shared" si="100"/>
        <v>189.19</v>
      </c>
      <c r="Y75">
        <f t="shared" si="101"/>
        <v>129.44999999999999</v>
      </c>
      <c r="AA75">
        <v>28045061</v>
      </c>
      <c r="AB75">
        <f t="shared" si="102"/>
        <v>35.979999999999997</v>
      </c>
      <c r="AC75">
        <f t="shared" si="103"/>
        <v>20.09</v>
      </c>
      <c r="AD75">
        <f t="shared" si="84"/>
        <v>1.05</v>
      </c>
      <c r="AE75">
        <f t="shared" si="85"/>
        <v>0</v>
      </c>
      <c r="AF75">
        <f t="shared" si="86"/>
        <v>14.84</v>
      </c>
      <c r="AG75">
        <f t="shared" si="104"/>
        <v>0</v>
      </c>
      <c r="AH75">
        <f t="shared" si="87"/>
        <v>1.56</v>
      </c>
      <c r="AI75">
        <f t="shared" si="88"/>
        <v>0</v>
      </c>
      <c r="AJ75">
        <f t="shared" si="105"/>
        <v>0</v>
      </c>
      <c r="AK75">
        <v>35.979999999999997</v>
      </c>
      <c r="AL75">
        <v>20.09</v>
      </c>
      <c r="AM75">
        <v>1.05</v>
      </c>
      <c r="AN75">
        <v>0</v>
      </c>
      <c r="AO75">
        <v>14.84</v>
      </c>
      <c r="AP75">
        <v>0</v>
      </c>
      <c r="AQ75">
        <v>1.56</v>
      </c>
      <c r="AR75">
        <v>0</v>
      </c>
      <c r="AS75">
        <v>0</v>
      </c>
      <c r="AT75">
        <v>95</v>
      </c>
      <c r="AU75">
        <v>65</v>
      </c>
      <c r="AV75">
        <v>1</v>
      </c>
      <c r="AW75">
        <v>1</v>
      </c>
      <c r="AZ75">
        <v>6.71</v>
      </c>
      <c r="BA75">
        <v>6.71</v>
      </c>
      <c r="BB75">
        <v>6.71</v>
      </c>
      <c r="BC75">
        <v>6.71</v>
      </c>
      <c r="BD75" t="s">
        <v>6</v>
      </c>
      <c r="BE75" t="s">
        <v>6</v>
      </c>
      <c r="BF75" t="s">
        <v>6</v>
      </c>
      <c r="BG75" t="s">
        <v>6</v>
      </c>
      <c r="BH75">
        <v>0</v>
      </c>
      <c r="BI75">
        <v>2</v>
      </c>
      <c r="BJ75" t="s">
        <v>152</v>
      </c>
      <c r="BM75">
        <v>108001</v>
      </c>
      <c r="BN75">
        <v>0</v>
      </c>
      <c r="BO75" t="s">
        <v>6</v>
      </c>
      <c r="BP75">
        <v>0</v>
      </c>
      <c r="BQ75">
        <v>3</v>
      </c>
      <c r="BR75">
        <v>0</v>
      </c>
      <c r="BS75">
        <v>6.71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95</v>
      </c>
      <c r="CA75">
        <v>65</v>
      </c>
      <c r="CE75">
        <v>0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106"/>
        <v>482.85</v>
      </c>
      <c r="CQ75">
        <f t="shared" si="107"/>
        <v>134.8039</v>
      </c>
      <c r="CR75">
        <f t="shared" si="108"/>
        <v>7.0455000000000005</v>
      </c>
      <c r="CS75">
        <f t="shared" si="109"/>
        <v>0</v>
      </c>
      <c r="CT75">
        <f t="shared" si="110"/>
        <v>99.576399999999992</v>
      </c>
      <c r="CU75">
        <f t="shared" si="111"/>
        <v>0</v>
      </c>
      <c r="CV75">
        <f t="shared" si="112"/>
        <v>1.56</v>
      </c>
      <c r="CW75">
        <f t="shared" si="113"/>
        <v>0</v>
      </c>
      <c r="CX75">
        <f t="shared" si="114"/>
        <v>0</v>
      </c>
      <c r="CY75">
        <f t="shared" si="115"/>
        <v>189.1925</v>
      </c>
      <c r="CZ75">
        <f t="shared" si="116"/>
        <v>129.44749999999999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1013</v>
      </c>
      <c r="DV75" t="s">
        <v>53</v>
      </c>
      <c r="DW75" t="s">
        <v>53</v>
      </c>
      <c r="DX75">
        <v>1</v>
      </c>
      <c r="EE75">
        <v>27028906</v>
      </c>
      <c r="EF75">
        <v>3</v>
      </c>
      <c r="EG75" t="s">
        <v>55</v>
      </c>
      <c r="EH75">
        <v>0</v>
      </c>
      <c r="EI75" t="s">
        <v>6</v>
      </c>
      <c r="EJ75">
        <v>2</v>
      </c>
      <c r="EK75">
        <v>108001</v>
      </c>
      <c r="EL75" t="s">
        <v>98</v>
      </c>
      <c r="EM75" t="s">
        <v>99</v>
      </c>
      <c r="EO75" t="s">
        <v>6</v>
      </c>
      <c r="EQ75">
        <v>0</v>
      </c>
      <c r="ER75">
        <v>35.979999999999997</v>
      </c>
      <c r="ES75">
        <v>20.09</v>
      </c>
      <c r="ET75">
        <v>1.05</v>
      </c>
      <c r="EU75">
        <v>0</v>
      </c>
      <c r="EV75">
        <v>14.84</v>
      </c>
      <c r="EW75">
        <v>1.56</v>
      </c>
      <c r="EX75">
        <v>0</v>
      </c>
      <c r="EY75">
        <v>0</v>
      </c>
      <c r="FQ75">
        <v>0</v>
      </c>
      <c r="FR75">
        <f t="shared" si="89"/>
        <v>0</v>
      </c>
      <c r="FS75">
        <v>0</v>
      </c>
      <c r="FX75">
        <v>95</v>
      </c>
      <c r="FY75">
        <v>65</v>
      </c>
      <c r="GA75" t="s">
        <v>6</v>
      </c>
      <c r="GD75">
        <v>0</v>
      </c>
      <c r="GF75">
        <v>942868882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90"/>
        <v>0</v>
      </c>
      <c r="GM75">
        <f t="shared" si="117"/>
        <v>801.49</v>
      </c>
      <c r="GN75">
        <f t="shared" si="118"/>
        <v>0</v>
      </c>
      <c r="GO75">
        <f t="shared" si="119"/>
        <v>801.49</v>
      </c>
      <c r="GP75">
        <f t="shared" si="120"/>
        <v>0</v>
      </c>
      <c r="GR75">
        <v>0</v>
      </c>
      <c r="GS75">
        <v>3</v>
      </c>
      <c r="GT75">
        <v>0</v>
      </c>
      <c r="GU75" t="s">
        <v>6</v>
      </c>
      <c r="GV75">
        <f t="shared" si="121"/>
        <v>0</v>
      </c>
      <c r="GW75">
        <v>1</v>
      </c>
      <c r="GX75">
        <f t="shared" si="122"/>
        <v>0</v>
      </c>
      <c r="HA75">
        <v>0</v>
      </c>
      <c r="HB75">
        <v>0</v>
      </c>
      <c r="HC75">
        <f t="shared" si="123"/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198</v>
      </c>
      <c r="D76" s="2"/>
      <c r="E76" s="2" t="s">
        <v>153</v>
      </c>
      <c r="F76" s="2" t="s">
        <v>154</v>
      </c>
      <c r="G76" s="2" t="s">
        <v>155</v>
      </c>
      <c r="H76" s="2" t="s">
        <v>61</v>
      </c>
      <c r="I76" s="2">
        <f>I74*J76</f>
        <v>2</v>
      </c>
      <c r="J76" s="2">
        <v>1</v>
      </c>
      <c r="K76" s="2"/>
      <c r="L76" s="2"/>
      <c r="M76" s="2"/>
      <c r="N76" s="2"/>
      <c r="O76" s="2">
        <f t="shared" si="91"/>
        <v>169.02</v>
      </c>
      <c r="P76" s="2">
        <f t="shared" si="92"/>
        <v>169.02</v>
      </c>
      <c r="Q76" s="2">
        <f t="shared" si="93"/>
        <v>0</v>
      </c>
      <c r="R76" s="2">
        <f t="shared" si="94"/>
        <v>0</v>
      </c>
      <c r="S76" s="2">
        <f t="shared" si="95"/>
        <v>0</v>
      </c>
      <c r="T76" s="2">
        <f t="shared" si="96"/>
        <v>0</v>
      </c>
      <c r="U76" s="2">
        <f t="shared" si="97"/>
        <v>0</v>
      </c>
      <c r="V76" s="2">
        <f t="shared" si="98"/>
        <v>0</v>
      </c>
      <c r="W76" s="2">
        <f t="shared" si="99"/>
        <v>0</v>
      </c>
      <c r="X76" s="2">
        <f t="shared" si="100"/>
        <v>0</v>
      </c>
      <c r="Y76" s="2">
        <f t="shared" si="101"/>
        <v>0</v>
      </c>
      <c r="Z76" s="2"/>
      <c r="AA76" s="2">
        <v>28045047</v>
      </c>
      <c r="AB76" s="2">
        <f t="shared" si="102"/>
        <v>84.51</v>
      </c>
      <c r="AC76" s="2">
        <f t="shared" si="103"/>
        <v>84.51</v>
      </c>
      <c r="AD76" s="2">
        <f t="shared" si="84"/>
        <v>0</v>
      </c>
      <c r="AE76" s="2">
        <f t="shared" si="85"/>
        <v>0</v>
      </c>
      <c r="AF76" s="2">
        <f t="shared" si="86"/>
        <v>0</v>
      </c>
      <c r="AG76" s="2">
        <f t="shared" si="104"/>
        <v>0</v>
      </c>
      <c r="AH76" s="2">
        <f t="shared" si="87"/>
        <v>0</v>
      </c>
      <c r="AI76" s="2">
        <f t="shared" si="88"/>
        <v>0</v>
      </c>
      <c r="AJ76" s="2">
        <f t="shared" si="105"/>
        <v>0</v>
      </c>
      <c r="AK76" s="2">
        <v>84.51</v>
      </c>
      <c r="AL76" s="2">
        <v>84.51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95</v>
      </c>
      <c r="AU76" s="2">
        <v>65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3</v>
      </c>
      <c r="BI76" s="2">
        <v>2</v>
      </c>
      <c r="BJ76" s="2" t="s">
        <v>156</v>
      </c>
      <c r="BK76" s="2"/>
      <c r="BL76" s="2"/>
      <c r="BM76" s="2">
        <v>108001</v>
      </c>
      <c r="BN76" s="2">
        <v>0</v>
      </c>
      <c r="BO76" s="2" t="s">
        <v>6</v>
      </c>
      <c r="BP76" s="2">
        <v>0</v>
      </c>
      <c r="BQ76" s="2">
        <v>3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95</v>
      </c>
      <c r="CA76" s="2">
        <v>65</v>
      </c>
      <c r="CB76" s="2"/>
      <c r="CC76" s="2"/>
      <c r="CD76" s="2"/>
      <c r="CE76" s="2">
        <v>0</v>
      </c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106"/>
        <v>169.02</v>
      </c>
      <c r="CQ76" s="2">
        <f t="shared" si="107"/>
        <v>84.51</v>
      </c>
      <c r="CR76" s="2">
        <f t="shared" si="108"/>
        <v>0</v>
      </c>
      <c r="CS76" s="2">
        <f t="shared" si="109"/>
        <v>0</v>
      </c>
      <c r="CT76" s="2">
        <f t="shared" si="110"/>
        <v>0</v>
      </c>
      <c r="CU76" s="2">
        <f t="shared" si="111"/>
        <v>0</v>
      </c>
      <c r="CV76" s="2">
        <f t="shared" si="112"/>
        <v>0</v>
      </c>
      <c r="CW76" s="2">
        <f t="shared" si="113"/>
        <v>0</v>
      </c>
      <c r="CX76" s="2">
        <f t="shared" si="114"/>
        <v>0</v>
      </c>
      <c r="CY76" s="2">
        <f t="shared" si="115"/>
        <v>0</v>
      </c>
      <c r="CZ76" s="2">
        <f t="shared" si="116"/>
        <v>0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1010</v>
      </c>
      <c r="DV76" s="2" t="s">
        <v>61</v>
      </c>
      <c r="DW76" s="2" t="s">
        <v>61</v>
      </c>
      <c r="DX76" s="2">
        <v>1</v>
      </c>
      <c r="DY76" s="2"/>
      <c r="DZ76" s="2"/>
      <c r="EA76" s="2"/>
      <c r="EB76" s="2"/>
      <c r="EC76" s="2"/>
      <c r="ED76" s="2"/>
      <c r="EE76" s="2">
        <v>27028906</v>
      </c>
      <c r="EF76" s="2">
        <v>3</v>
      </c>
      <c r="EG76" s="2" t="s">
        <v>55</v>
      </c>
      <c r="EH76" s="2">
        <v>0</v>
      </c>
      <c r="EI76" s="2" t="s">
        <v>6</v>
      </c>
      <c r="EJ76" s="2">
        <v>2</v>
      </c>
      <c r="EK76" s="2">
        <v>108001</v>
      </c>
      <c r="EL76" s="2" t="s">
        <v>98</v>
      </c>
      <c r="EM76" s="2" t="s">
        <v>99</v>
      </c>
      <c r="EN76" s="2"/>
      <c r="EO76" s="2" t="s">
        <v>6</v>
      </c>
      <c r="EP76" s="2"/>
      <c r="EQ76" s="2">
        <v>0</v>
      </c>
      <c r="ER76" s="2">
        <v>84.51</v>
      </c>
      <c r="ES76" s="2">
        <v>84.51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9"/>
        <v>0</v>
      </c>
      <c r="FS76" s="2">
        <v>0</v>
      </c>
      <c r="FT76" s="2"/>
      <c r="FU76" s="2"/>
      <c r="FV76" s="2"/>
      <c r="FW76" s="2"/>
      <c r="FX76" s="2">
        <v>95</v>
      </c>
      <c r="FY76" s="2">
        <v>65</v>
      </c>
      <c r="FZ76" s="2"/>
      <c r="GA76" s="2" t="s">
        <v>6</v>
      </c>
      <c r="GB76" s="2"/>
      <c r="GC76" s="2"/>
      <c r="GD76" s="2">
        <v>0</v>
      </c>
      <c r="GE76" s="2"/>
      <c r="GF76" s="2">
        <v>-1274423607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0"/>
        <v>0</v>
      </c>
      <c r="GM76" s="2">
        <f t="shared" si="117"/>
        <v>169.02</v>
      </c>
      <c r="GN76" s="2">
        <f t="shared" si="118"/>
        <v>0</v>
      </c>
      <c r="GO76" s="2">
        <f t="shared" si="119"/>
        <v>169.02</v>
      </c>
      <c r="GP76" s="2">
        <f t="shared" si="120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121"/>
        <v>0</v>
      </c>
      <c r="GW76" s="2">
        <v>1</v>
      </c>
      <c r="GX76" s="2">
        <f t="shared" si="122"/>
        <v>0</v>
      </c>
      <c r="GY76" s="2"/>
      <c r="GZ76" s="2"/>
      <c r="HA76" s="2">
        <v>0</v>
      </c>
      <c r="HB76" s="2">
        <v>0</v>
      </c>
      <c r="HC76" s="2">
        <f t="shared" si="123"/>
        <v>0</v>
      </c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213</v>
      </c>
      <c r="E77" t="s">
        <v>153</v>
      </c>
      <c r="F77" t="s">
        <v>154</v>
      </c>
      <c r="G77" t="s">
        <v>155</v>
      </c>
      <c r="H77" t="s">
        <v>61</v>
      </c>
      <c r="I77">
        <f>I75*J77</f>
        <v>2</v>
      </c>
      <c r="J77">
        <v>1</v>
      </c>
      <c r="O77">
        <f t="shared" si="91"/>
        <v>1134.1199999999999</v>
      </c>
      <c r="P77">
        <f t="shared" si="92"/>
        <v>1134.1199999999999</v>
      </c>
      <c r="Q77">
        <f t="shared" si="93"/>
        <v>0</v>
      </c>
      <c r="R77">
        <f t="shared" si="94"/>
        <v>0</v>
      </c>
      <c r="S77">
        <f t="shared" si="95"/>
        <v>0</v>
      </c>
      <c r="T77">
        <f t="shared" si="96"/>
        <v>0</v>
      </c>
      <c r="U77">
        <f t="shared" si="97"/>
        <v>0</v>
      </c>
      <c r="V77">
        <f t="shared" si="98"/>
        <v>0</v>
      </c>
      <c r="W77">
        <f t="shared" si="99"/>
        <v>0</v>
      </c>
      <c r="X77">
        <f t="shared" si="100"/>
        <v>0</v>
      </c>
      <c r="Y77">
        <f t="shared" si="101"/>
        <v>0</v>
      </c>
      <c r="AA77">
        <v>28045061</v>
      </c>
      <c r="AB77">
        <f t="shared" si="102"/>
        <v>84.51</v>
      </c>
      <c r="AC77">
        <f t="shared" si="103"/>
        <v>84.51</v>
      </c>
      <c r="AD77">
        <f t="shared" si="84"/>
        <v>0</v>
      </c>
      <c r="AE77">
        <f t="shared" si="85"/>
        <v>0</v>
      </c>
      <c r="AF77">
        <f t="shared" si="86"/>
        <v>0</v>
      </c>
      <c r="AG77">
        <f t="shared" si="104"/>
        <v>0</v>
      </c>
      <c r="AH77">
        <f t="shared" si="87"/>
        <v>0</v>
      </c>
      <c r="AI77">
        <f t="shared" si="88"/>
        <v>0</v>
      </c>
      <c r="AJ77">
        <f t="shared" si="105"/>
        <v>0</v>
      </c>
      <c r="AK77">
        <v>84.51</v>
      </c>
      <c r="AL77">
        <v>84.51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65</v>
      </c>
      <c r="AV77">
        <v>1</v>
      </c>
      <c r="AW77">
        <v>1</v>
      </c>
      <c r="AZ77">
        <v>6.71</v>
      </c>
      <c r="BA77">
        <v>1</v>
      </c>
      <c r="BB77">
        <v>1</v>
      </c>
      <c r="BC77">
        <v>6.71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2</v>
      </c>
      <c r="BJ77" t="s">
        <v>156</v>
      </c>
      <c r="BM77">
        <v>108001</v>
      </c>
      <c r="BN77">
        <v>0</v>
      </c>
      <c r="BO77" t="s">
        <v>6</v>
      </c>
      <c r="BP77">
        <v>0</v>
      </c>
      <c r="BQ77">
        <v>3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95</v>
      </c>
      <c r="CA77">
        <v>65</v>
      </c>
      <c r="CE77">
        <v>0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106"/>
        <v>1134.1199999999999</v>
      </c>
      <c r="CQ77">
        <f t="shared" si="107"/>
        <v>567.06209999999999</v>
      </c>
      <c r="CR77">
        <f t="shared" si="108"/>
        <v>0</v>
      </c>
      <c r="CS77">
        <f t="shared" si="109"/>
        <v>0</v>
      </c>
      <c r="CT77">
        <f t="shared" si="110"/>
        <v>0</v>
      </c>
      <c r="CU77">
        <f t="shared" si="111"/>
        <v>0</v>
      </c>
      <c r="CV77">
        <f t="shared" si="112"/>
        <v>0</v>
      </c>
      <c r="CW77">
        <f t="shared" si="113"/>
        <v>0</v>
      </c>
      <c r="CX77">
        <f t="shared" si="114"/>
        <v>0</v>
      </c>
      <c r="CY77">
        <f t="shared" si="115"/>
        <v>0</v>
      </c>
      <c r="CZ77">
        <f t="shared" si="116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1010</v>
      </c>
      <c r="DV77" t="s">
        <v>61</v>
      </c>
      <c r="DW77" t="s">
        <v>61</v>
      </c>
      <c r="DX77">
        <v>1</v>
      </c>
      <c r="EE77">
        <v>27028906</v>
      </c>
      <c r="EF77">
        <v>3</v>
      </c>
      <c r="EG77" t="s">
        <v>55</v>
      </c>
      <c r="EH77">
        <v>0</v>
      </c>
      <c r="EI77" t="s">
        <v>6</v>
      </c>
      <c r="EJ77">
        <v>2</v>
      </c>
      <c r="EK77">
        <v>108001</v>
      </c>
      <c r="EL77" t="s">
        <v>98</v>
      </c>
      <c r="EM77" t="s">
        <v>99</v>
      </c>
      <c r="EO77" t="s">
        <v>6</v>
      </c>
      <c r="EQ77">
        <v>0</v>
      </c>
      <c r="ER77">
        <v>84.51</v>
      </c>
      <c r="ES77">
        <v>84.51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9"/>
        <v>0</v>
      </c>
      <c r="FS77">
        <v>0</v>
      </c>
      <c r="FX77">
        <v>95</v>
      </c>
      <c r="FY77">
        <v>65</v>
      </c>
      <c r="GA77" t="s">
        <v>6</v>
      </c>
      <c r="GD77">
        <v>0</v>
      </c>
      <c r="GF77">
        <v>-1274423607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90"/>
        <v>0</v>
      </c>
      <c r="GM77">
        <f t="shared" si="117"/>
        <v>1134.1199999999999</v>
      </c>
      <c r="GN77">
        <f t="shared" si="118"/>
        <v>0</v>
      </c>
      <c r="GO77">
        <f t="shared" si="119"/>
        <v>1134.1199999999999</v>
      </c>
      <c r="GP77">
        <f t="shared" si="120"/>
        <v>0</v>
      </c>
      <c r="GR77">
        <v>0</v>
      </c>
      <c r="GS77">
        <v>3</v>
      </c>
      <c r="GT77">
        <v>0</v>
      </c>
      <c r="GU77" t="s">
        <v>6</v>
      </c>
      <c r="GV77">
        <f t="shared" si="121"/>
        <v>0</v>
      </c>
      <c r="GW77">
        <v>1</v>
      </c>
      <c r="GX77">
        <f t="shared" si="122"/>
        <v>0</v>
      </c>
      <c r="HA77">
        <v>0</v>
      </c>
      <c r="HB77">
        <v>0</v>
      </c>
      <c r="HC77">
        <f t="shared" si="123"/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ROW(SmtRes!A222)</f>
        <v>222</v>
      </c>
      <c r="D78" s="2">
        <f>ROW(EtalonRes!A202)</f>
        <v>202</v>
      </c>
      <c r="E78" s="2" t="s">
        <v>157</v>
      </c>
      <c r="F78" s="2" t="s">
        <v>158</v>
      </c>
      <c r="G78" s="2" t="s">
        <v>159</v>
      </c>
      <c r="H78" s="2" t="s">
        <v>160</v>
      </c>
      <c r="I78" s="2">
        <v>3.78</v>
      </c>
      <c r="J78" s="2">
        <v>0</v>
      </c>
      <c r="K78" s="2"/>
      <c r="L78" s="2"/>
      <c r="M78" s="2"/>
      <c r="N78" s="2"/>
      <c r="O78" s="2">
        <f t="shared" si="91"/>
        <v>354.49</v>
      </c>
      <c r="P78" s="2">
        <f t="shared" si="92"/>
        <v>229.26</v>
      </c>
      <c r="Q78" s="2">
        <f t="shared" si="93"/>
        <v>33.380000000000003</v>
      </c>
      <c r="R78" s="2">
        <f t="shared" si="94"/>
        <v>1.1000000000000001</v>
      </c>
      <c r="S78" s="2">
        <f t="shared" si="95"/>
        <v>91.85</v>
      </c>
      <c r="T78" s="2">
        <f t="shared" si="96"/>
        <v>0</v>
      </c>
      <c r="U78" s="2">
        <f t="shared" si="97"/>
        <v>8.9982899999999972</v>
      </c>
      <c r="V78" s="2">
        <f t="shared" si="98"/>
        <v>9.4500000000000001E-2</v>
      </c>
      <c r="W78" s="2">
        <f t="shared" si="99"/>
        <v>0</v>
      </c>
      <c r="X78" s="2">
        <f t="shared" si="100"/>
        <v>75.290000000000006</v>
      </c>
      <c r="Y78" s="2">
        <f t="shared" si="101"/>
        <v>66.92</v>
      </c>
      <c r="Z78" s="2"/>
      <c r="AA78" s="2">
        <v>28045047</v>
      </c>
      <c r="AB78" s="2">
        <f t="shared" si="102"/>
        <v>93.78</v>
      </c>
      <c r="AC78" s="2">
        <f t="shared" si="103"/>
        <v>60.65</v>
      </c>
      <c r="AD78" s="2">
        <f>ROUND(((((ET78*1.25))-((EU78*1.25)))+AE78),2)</f>
        <v>8.83</v>
      </c>
      <c r="AE78" s="2">
        <f>ROUND(((EU78*1.25)),2)</f>
        <v>0.28999999999999998</v>
      </c>
      <c r="AF78" s="2">
        <f>ROUND(((EV78*1.15)),2)</f>
        <v>24.3</v>
      </c>
      <c r="AG78" s="2">
        <f t="shared" si="104"/>
        <v>0</v>
      </c>
      <c r="AH78" s="2">
        <f>((EW78*1.15))</f>
        <v>2.3804999999999996</v>
      </c>
      <c r="AI78" s="2">
        <f>((EX78*1.25))</f>
        <v>2.5000000000000001E-2</v>
      </c>
      <c r="AJ78" s="2">
        <f t="shared" si="105"/>
        <v>0</v>
      </c>
      <c r="AK78" s="2">
        <v>88.84</v>
      </c>
      <c r="AL78" s="2">
        <v>60.65</v>
      </c>
      <c r="AM78" s="2">
        <v>7.06</v>
      </c>
      <c r="AN78" s="2">
        <v>0.23</v>
      </c>
      <c r="AO78" s="2">
        <v>21.13</v>
      </c>
      <c r="AP78" s="2">
        <v>0</v>
      </c>
      <c r="AQ78" s="2">
        <v>2.0699999999999998</v>
      </c>
      <c r="AR78" s="2">
        <v>0.02</v>
      </c>
      <c r="AS78" s="2">
        <v>0</v>
      </c>
      <c r="AT78" s="2">
        <v>81</v>
      </c>
      <c r="AU78" s="2">
        <v>72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0</v>
      </c>
      <c r="BI78" s="2">
        <v>1</v>
      </c>
      <c r="BJ78" s="2" t="s">
        <v>161</v>
      </c>
      <c r="BK78" s="2"/>
      <c r="BL78" s="2"/>
      <c r="BM78" s="2">
        <v>9001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90</v>
      </c>
      <c r="CA78" s="2">
        <v>85</v>
      </c>
      <c r="CB78" s="2"/>
      <c r="CC78" s="2"/>
      <c r="CD78" s="2"/>
      <c r="CE78" s="2">
        <v>0</v>
      </c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678</v>
      </c>
      <c r="CO78" s="2">
        <v>0</v>
      </c>
      <c r="CP78" s="2">
        <f t="shared" si="106"/>
        <v>354.49</v>
      </c>
      <c r="CQ78" s="2">
        <f t="shared" si="107"/>
        <v>60.65</v>
      </c>
      <c r="CR78" s="2">
        <f t="shared" si="108"/>
        <v>8.83</v>
      </c>
      <c r="CS78" s="2">
        <f t="shared" si="109"/>
        <v>0.28999999999999998</v>
      </c>
      <c r="CT78" s="2">
        <f t="shared" si="110"/>
        <v>24.3</v>
      </c>
      <c r="CU78" s="2">
        <f t="shared" si="111"/>
        <v>0</v>
      </c>
      <c r="CV78" s="2">
        <f t="shared" si="112"/>
        <v>2.3804999999999996</v>
      </c>
      <c r="CW78" s="2">
        <f t="shared" si="113"/>
        <v>2.5000000000000001E-2</v>
      </c>
      <c r="CX78" s="2">
        <f t="shared" si="114"/>
        <v>0</v>
      </c>
      <c r="CY78" s="2">
        <f t="shared" si="115"/>
        <v>75.28949999999999</v>
      </c>
      <c r="CZ78" s="2">
        <f t="shared" si="116"/>
        <v>66.923999999999992</v>
      </c>
      <c r="DA78" s="2"/>
      <c r="DB78" s="2"/>
      <c r="DC78" s="2" t="s">
        <v>6</v>
      </c>
      <c r="DD78" s="2" t="s">
        <v>6</v>
      </c>
      <c r="DE78" s="2" t="s">
        <v>72</v>
      </c>
      <c r="DF78" s="2" t="s">
        <v>72</v>
      </c>
      <c r="DG78" s="2" t="s">
        <v>73</v>
      </c>
      <c r="DH78" s="2" t="s">
        <v>6</v>
      </c>
      <c r="DI78" s="2" t="s">
        <v>73</v>
      </c>
      <c r="DJ78" s="2" t="s">
        <v>72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1005</v>
      </c>
      <c r="DV78" s="2" t="s">
        <v>160</v>
      </c>
      <c r="DW78" s="2" t="s">
        <v>160</v>
      </c>
      <c r="DX78" s="2">
        <v>1</v>
      </c>
      <c r="DY78" s="2"/>
      <c r="DZ78" s="2"/>
      <c r="EA78" s="2"/>
      <c r="EB78" s="2"/>
      <c r="EC78" s="2"/>
      <c r="ED78" s="2"/>
      <c r="EE78" s="2">
        <v>27029022</v>
      </c>
      <c r="EF78" s="2">
        <v>2</v>
      </c>
      <c r="EG78" s="2" t="s">
        <v>30</v>
      </c>
      <c r="EH78" s="2">
        <v>0</v>
      </c>
      <c r="EI78" s="2" t="s">
        <v>6</v>
      </c>
      <c r="EJ78" s="2">
        <v>1</v>
      </c>
      <c r="EK78" s="2">
        <v>9001</v>
      </c>
      <c r="EL78" s="2" t="s">
        <v>162</v>
      </c>
      <c r="EM78" s="2" t="s">
        <v>163</v>
      </c>
      <c r="EN78" s="2"/>
      <c r="EO78" s="2" t="s">
        <v>76</v>
      </c>
      <c r="EP78" s="2"/>
      <c r="EQ78" s="2">
        <v>0</v>
      </c>
      <c r="ER78" s="2">
        <v>88.84</v>
      </c>
      <c r="ES78" s="2">
        <v>60.65</v>
      </c>
      <c r="ET78" s="2">
        <v>7.06</v>
      </c>
      <c r="EU78" s="2">
        <v>0.23</v>
      </c>
      <c r="EV78" s="2">
        <v>21.13</v>
      </c>
      <c r="EW78" s="2">
        <v>2.0699999999999998</v>
      </c>
      <c r="EX78" s="2">
        <v>0.02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9"/>
        <v>0</v>
      </c>
      <c r="FS78" s="2">
        <v>0</v>
      </c>
      <c r="FT78" s="2" t="s">
        <v>33</v>
      </c>
      <c r="FU78" s="2" t="s">
        <v>34</v>
      </c>
      <c r="FV78" s="2"/>
      <c r="FW78" s="2"/>
      <c r="FX78" s="2">
        <v>81</v>
      </c>
      <c r="FY78" s="2">
        <v>72.25</v>
      </c>
      <c r="FZ78" s="2"/>
      <c r="GA78" s="2" t="s">
        <v>6</v>
      </c>
      <c r="GB78" s="2"/>
      <c r="GC78" s="2"/>
      <c r="GD78" s="2">
        <v>0</v>
      </c>
      <c r="GE78" s="2"/>
      <c r="GF78" s="2">
        <v>-1264393363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0"/>
        <v>0</v>
      </c>
      <c r="GM78" s="2">
        <f t="shared" si="117"/>
        <v>496.7</v>
      </c>
      <c r="GN78" s="2">
        <f t="shared" si="118"/>
        <v>496.7</v>
      </c>
      <c r="GO78" s="2">
        <f t="shared" si="119"/>
        <v>0</v>
      </c>
      <c r="GP78" s="2">
        <f t="shared" si="120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121"/>
        <v>0</v>
      </c>
      <c r="GW78" s="2">
        <v>1</v>
      </c>
      <c r="GX78" s="2">
        <f t="shared" si="122"/>
        <v>0</v>
      </c>
      <c r="GY78" s="2"/>
      <c r="GZ78" s="2"/>
      <c r="HA78" s="2">
        <v>0</v>
      </c>
      <c r="HB78" s="2">
        <v>0</v>
      </c>
      <c r="HC78" s="2">
        <f t="shared" si="123"/>
        <v>0</v>
      </c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ROW(SmtRes!A230)</f>
        <v>230</v>
      </c>
      <c r="D79">
        <f>ROW(EtalonRes!A210)</f>
        <v>210</v>
      </c>
      <c r="E79" t="s">
        <v>157</v>
      </c>
      <c r="F79" t="s">
        <v>158</v>
      </c>
      <c r="G79" t="s">
        <v>159</v>
      </c>
      <c r="H79" t="s">
        <v>160</v>
      </c>
      <c r="I79">
        <v>3.78</v>
      </c>
      <c r="J79">
        <v>0</v>
      </c>
      <c r="O79">
        <f t="shared" si="91"/>
        <v>2378.61</v>
      </c>
      <c r="P79">
        <f t="shared" si="92"/>
        <v>1538.31</v>
      </c>
      <c r="Q79">
        <f t="shared" si="93"/>
        <v>223.96</v>
      </c>
      <c r="R79">
        <f t="shared" si="94"/>
        <v>7.36</v>
      </c>
      <c r="S79">
        <f t="shared" si="95"/>
        <v>616.34</v>
      </c>
      <c r="T79">
        <f t="shared" si="96"/>
        <v>0</v>
      </c>
      <c r="U79">
        <f t="shared" si="97"/>
        <v>8.9982899999999972</v>
      </c>
      <c r="V79">
        <f t="shared" si="98"/>
        <v>9.4500000000000001E-2</v>
      </c>
      <c r="W79">
        <f t="shared" si="99"/>
        <v>0</v>
      </c>
      <c r="X79">
        <f t="shared" si="100"/>
        <v>505.2</v>
      </c>
      <c r="Y79">
        <f t="shared" si="101"/>
        <v>449.06</v>
      </c>
      <c r="AA79">
        <v>28045061</v>
      </c>
      <c r="AB79">
        <f t="shared" si="102"/>
        <v>93.78</v>
      </c>
      <c r="AC79">
        <f t="shared" si="103"/>
        <v>60.65</v>
      </c>
      <c r="AD79">
        <f>ROUND(((((ET79*1.25))-((EU79*1.25)))+AE79),2)</f>
        <v>8.83</v>
      </c>
      <c r="AE79">
        <f>ROUND(((EU79*1.25)),2)</f>
        <v>0.28999999999999998</v>
      </c>
      <c r="AF79">
        <f>ROUND(((EV79*1.15)),2)</f>
        <v>24.3</v>
      </c>
      <c r="AG79">
        <f t="shared" si="104"/>
        <v>0</v>
      </c>
      <c r="AH79">
        <f>((EW79*1.15))</f>
        <v>2.3804999999999996</v>
      </c>
      <c r="AI79">
        <f>((EX79*1.25))</f>
        <v>2.5000000000000001E-2</v>
      </c>
      <c r="AJ79">
        <f t="shared" si="105"/>
        <v>0</v>
      </c>
      <c r="AK79">
        <v>88.84</v>
      </c>
      <c r="AL79">
        <v>60.65</v>
      </c>
      <c r="AM79">
        <v>7.06</v>
      </c>
      <c r="AN79">
        <v>0.23</v>
      </c>
      <c r="AO79">
        <v>21.13</v>
      </c>
      <c r="AP79">
        <v>0</v>
      </c>
      <c r="AQ79">
        <v>2.0699999999999998</v>
      </c>
      <c r="AR79">
        <v>0.02</v>
      </c>
      <c r="AS79">
        <v>0</v>
      </c>
      <c r="AT79">
        <v>81</v>
      </c>
      <c r="AU79">
        <v>72</v>
      </c>
      <c r="AV79">
        <v>1</v>
      </c>
      <c r="AW79">
        <v>1</v>
      </c>
      <c r="AZ79">
        <v>6.71</v>
      </c>
      <c r="BA79">
        <v>6.71</v>
      </c>
      <c r="BB79">
        <v>6.71</v>
      </c>
      <c r="BC79">
        <v>6.71</v>
      </c>
      <c r="BD79" t="s">
        <v>6</v>
      </c>
      <c r="BE79" t="s">
        <v>6</v>
      </c>
      <c r="BF79" t="s">
        <v>6</v>
      </c>
      <c r="BG79" t="s">
        <v>6</v>
      </c>
      <c r="BH79">
        <v>0</v>
      </c>
      <c r="BI79">
        <v>1</v>
      </c>
      <c r="BJ79" t="s">
        <v>161</v>
      </c>
      <c r="BM79">
        <v>9001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6.71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90</v>
      </c>
      <c r="CA79">
        <v>85</v>
      </c>
      <c r="CE79">
        <v>0</v>
      </c>
      <c r="CF79">
        <v>0</v>
      </c>
      <c r="CG79">
        <v>0</v>
      </c>
      <c r="CM79">
        <v>0</v>
      </c>
      <c r="CN79" t="s">
        <v>678</v>
      </c>
      <c r="CO79">
        <v>0</v>
      </c>
      <c r="CP79">
        <f t="shared" si="106"/>
        <v>2378.61</v>
      </c>
      <c r="CQ79">
        <f t="shared" si="107"/>
        <v>406.9615</v>
      </c>
      <c r="CR79">
        <f t="shared" si="108"/>
        <v>59.249299999999998</v>
      </c>
      <c r="CS79">
        <f t="shared" si="109"/>
        <v>1.9459</v>
      </c>
      <c r="CT79">
        <f t="shared" si="110"/>
        <v>163.053</v>
      </c>
      <c r="CU79">
        <f t="shared" si="111"/>
        <v>0</v>
      </c>
      <c r="CV79">
        <f t="shared" si="112"/>
        <v>2.3804999999999996</v>
      </c>
      <c r="CW79">
        <f t="shared" si="113"/>
        <v>2.5000000000000001E-2</v>
      </c>
      <c r="CX79">
        <f t="shared" si="114"/>
        <v>0</v>
      </c>
      <c r="CY79">
        <f t="shared" si="115"/>
        <v>505.19700000000006</v>
      </c>
      <c r="CZ79">
        <f t="shared" si="116"/>
        <v>449.06400000000002</v>
      </c>
      <c r="DC79" t="s">
        <v>6</v>
      </c>
      <c r="DD79" t="s">
        <v>6</v>
      </c>
      <c r="DE79" t="s">
        <v>72</v>
      </c>
      <c r="DF79" t="s">
        <v>72</v>
      </c>
      <c r="DG79" t="s">
        <v>73</v>
      </c>
      <c r="DH79" t="s">
        <v>6</v>
      </c>
      <c r="DI79" t="s">
        <v>73</v>
      </c>
      <c r="DJ79" t="s">
        <v>72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160</v>
      </c>
      <c r="DW79" t="s">
        <v>160</v>
      </c>
      <c r="DX79">
        <v>1</v>
      </c>
      <c r="EE79">
        <v>27029022</v>
      </c>
      <c r="EF79">
        <v>2</v>
      </c>
      <c r="EG79" t="s">
        <v>30</v>
      </c>
      <c r="EH79">
        <v>0</v>
      </c>
      <c r="EI79" t="s">
        <v>6</v>
      </c>
      <c r="EJ79">
        <v>1</v>
      </c>
      <c r="EK79">
        <v>9001</v>
      </c>
      <c r="EL79" t="s">
        <v>162</v>
      </c>
      <c r="EM79" t="s">
        <v>163</v>
      </c>
      <c r="EO79" t="s">
        <v>76</v>
      </c>
      <c r="EQ79">
        <v>0</v>
      </c>
      <c r="ER79">
        <v>88.84</v>
      </c>
      <c r="ES79">
        <v>60.65</v>
      </c>
      <c r="ET79">
        <v>7.06</v>
      </c>
      <c r="EU79">
        <v>0.23</v>
      </c>
      <c r="EV79">
        <v>21.13</v>
      </c>
      <c r="EW79">
        <v>2.0699999999999998</v>
      </c>
      <c r="EX79">
        <v>0.02</v>
      </c>
      <c r="EY79">
        <v>0</v>
      </c>
      <c r="FQ79">
        <v>0</v>
      </c>
      <c r="FR79">
        <f t="shared" si="89"/>
        <v>0</v>
      </c>
      <c r="FS79">
        <v>0</v>
      </c>
      <c r="FT79" t="s">
        <v>33</v>
      </c>
      <c r="FU79" t="s">
        <v>34</v>
      </c>
      <c r="FX79">
        <v>81</v>
      </c>
      <c r="FY79">
        <v>72.25</v>
      </c>
      <c r="GA79" t="s">
        <v>6</v>
      </c>
      <c r="GD79">
        <v>0</v>
      </c>
      <c r="GF79">
        <v>-1264393363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90"/>
        <v>0</v>
      </c>
      <c r="GM79">
        <f t="shared" si="117"/>
        <v>3332.87</v>
      </c>
      <c r="GN79">
        <f t="shared" si="118"/>
        <v>3332.87</v>
      </c>
      <c r="GO79">
        <f t="shared" si="119"/>
        <v>0</v>
      </c>
      <c r="GP79">
        <f t="shared" si="120"/>
        <v>0</v>
      </c>
      <c r="GR79">
        <v>0</v>
      </c>
      <c r="GS79">
        <v>3</v>
      </c>
      <c r="GT79">
        <v>0</v>
      </c>
      <c r="GU79" t="s">
        <v>6</v>
      </c>
      <c r="GV79">
        <f t="shared" si="121"/>
        <v>0</v>
      </c>
      <c r="GW79">
        <v>1</v>
      </c>
      <c r="GX79">
        <f t="shared" si="122"/>
        <v>0</v>
      </c>
      <c r="HA79">
        <v>0</v>
      </c>
      <c r="HB79">
        <v>0</v>
      </c>
      <c r="HC79">
        <f t="shared" si="123"/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221</v>
      </c>
      <c r="D80" s="2"/>
      <c r="E80" s="2" t="s">
        <v>164</v>
      </c>
      <c r="F80" s="2" t="s">
        <v>165</v>
      </c>
      <c r="G80" s="2" t="s">
        <v>166</v>
      </c>
      <c r="H80" s="2" t="s">
        <v>61</v>
      </c>
      <c r="I80" s="2">
        <f>I78*J80</f>
        <v>2</v>
      </c>
      <c r="J80" s="2">
        <v>0.52910052910052918</v>
      </c>
      <c r="K80" s="2"/>
      <c r="L80" s="2"/>
      <c r="M80" s="2"/>
      <c r="N80" s="2"/>
      <c r="O80" s="2">
        <f t="shared" si="91"/>
        <v>5280.92</v>
      </c>
      <c r="P80" s="2">
        <f t="shared" si="92"/>
        <v>5280.92</v>
      </c>
      <c r="Q80" s="2">
        <f t="shared" si="93"/>
        <v>0</v>
      </c>
      <c r="R80" s="2">
        <f t="shared" si="94"/>
        <v>0</v>
      </c>
      <c r="S80" s="2">
        <f t="shared" si="95"/>
        <v>0</v>
      </c>
      <c r="T80" s="2">
        <f t="shared" si="96"/>
        <v>0</v>
      </c>
      <c r="U80" s="2">
        <f t="shared" si="97"/>
        <v>0</v>
      </c>
      <c r="V80" s="2">
        <f t="shared" si="98"/>
        <v>0</v>
      </c>
      <c r="W80" s="2">
        <f t="shared" si="99"/>
        <v>0</v>
      </c>
      <c r="X80" s="2">
        <f t="shared" si="100"/>
        <v>0</v>
      </c>
      <c r="Y80" s="2">
        <f t="shared" si="101"/>
        <v>0</v>
      </c>
      <c r="Z80" s="2"/>
      <c r="AA80" s="2">
        <v>28045047</v>
      </c>
      <c r="AB80" s="2">
        <f t="shared" si="102"/>
        <v>2640.46</v>
      </c>
      <c r="AC80" s="2">
        <f t="shared" si="103"/>
        <v>2640.46</v>
      </c>
      <c r="AD80" s="2">
        <f>ROUND((((ET80)-(EU80))+AE80),2)</f>
        <v>0</v>
      </c>
      <c r="AE80" s="2">
        <f>ROUND((EU80),2)</f>
        <v>0</v>
      </c>
      <c r="AF80" s="2">
        <f>ROUND((EV80),2)</f>
        <v>0</v>
      </c>
      <c r="AG80" s="2">
        <f t="shared" si="104"/>
        <v>0</v>
      </c>
      <c r="AH80" s="2">
        <f>(EW80)</f>
        <v>0</v>
      </c>
      <c r="AI80" s="2">
        <f>(EX80)</f>
        <v>0</v>
      </c>
      <c r="AJ80" s="2">
        <f t="shared" si="105"/>
        <v>0</v>
      </c>
      <c r="AK80" s="2">
        <v>2640.46</v>
      </c>
      <c r="AL80" s="2">
        <v>2640.46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81</v>
      </c>
      <c r="AU80" s="2">
        <v>72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3</v>
      </c>
      <c r="BI80" s="2">
        <v>1</v>
      </c>
      <c r="BJ80" s="2" t="s">
        <v>167</v>
      </c>
      <c r="BK80" s="2"/>
      <c r="BL80" s="2"/>
      <c r="BM80" s="2">
        <v>9001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90</v>
      </c>
      <c r="CA80" s="2">
        <v>85</v>
      </c>
      <c r="CB80" s="2"/>
      <c r="CC80" s="2"/>
      <c r="CD80" s="2"/>
      <c r="CE80" s="2">
        <v>0</v>
      </c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 t="shared" si="106"/>
        <v>5280.92</v>
      </c>
      <c r="CQ80" s="2">
        <f t="shared" si="107"/>
        <v>2640.46</v>
      </c>
      <c r="CR80" s="2">
        <f t="shared" si="108"/>
        <v>0</v>
      </c>
      <c r="CS80" s="2">
        <f t="shared" si="109"/>
        <v>0</v>
      </c>
      <c r="CT80" s="2">
        <f t="shared" si="110"/>
        <v>0</v>
      </c>
      <c r="CU80" s="2">
        <f t="shared" si="111"/>
        <v>0</v>
      </c>
      <c r="CV80" s="2">
        <f t="shared" si="112"/>
        <v>0</v>
      </c>
      <c r="CW80" s="2">
        <f t="shared" si="113"/>
        <v>0</v>
      </c>
      <c r="CX80" s="2">
        <f t="shared" si="114"/>
        <v>0</v>
      </c>
      <c r="CY80" s="2">
        <f t="shared" si="115"/>
        <v>0</v>
      </c>
      <c r="CZ80" s="2">
        <f t="shared" si="116"/>
        <v>0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1010</v>
      </c>
      <c r="DV80" s="2" t="s">
        <v>61</v>
      </c>
      <c r="DW80" s="2" t="s">
        <v>61</v>
      </c>
      <c r="DX80" s="2">
        <v>1</v>
      </c>
      <c r="DY80" s="2"/>
      <c r="DZ80" s="2"/>
      <c r="EA80" s="2"/>
      <c r="EB80" s="2"/>
      <c r="EC80" s="2"/>
      <c r="ED80" s="2"/>
      <c r="EE80" s="2">
        <v>27029022</v>
      </c>
      <c r="EF80" s="2">
        <v>2</v>
      </c>
      <c r="EG80" s="2" t="s">
        <v>30</v>
      </c>
      <c r="EH80" s="2">
        <v>0</v>
      </c>
      <c r="EI80" s="2" t="s">
        <v>6</v>
      </c>
      <c r="EJ80" s="2">
        <v>1</v>
      </c>
      <c r="EK80" s="2">
        <v>9001</v>
      </c>
      <c r="EL80" s="2" t="s">
        <v>162</v>
      </c>
      <c r="EM80" s="2" t="s">
        <v>163</v>
      </c>
      <c r="EN80" s="2"/>
      <c r="EO80" s="2" t="s">
        <v>6</v>
      </c>
      <c r="EP80" s="2"/>
      <c r="EQ80" s="2">
        <v>0</v>
      </c>
      <c r="ER80" s="2">
        <v>2640.46</v>
      </c>
      <c r="ES80" s="2">
        <v>2640.46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9"/>
        <v>0</v>
      </c>
      <c r="FS80" s="2">
        <v>0</v>
      </c>
      <c r="FT80" s="2" t="s">
        <v>33</v>
      </c>
      <c r="FU80" s="2" t="s">
        <v>34</v>
      </c>
      <c r="FV80" s="2"/>
      <c r="FW80" s="2"/>
      <c r="FX80" s="2">
        <v>81</v>
      </c>
      <c r="FY80" s="2">
        <v>72.25</v>
      </c>
      <c r="FZ80" s="2"/>
      <c r="GA80" s="2" t="s">
        <v>6</v>
      </c>
      <c r="GB80" s="2"/>
      <c r="GC80" s="2"/>
      <c r="GD80" s="2">
        <v>0</v>
      </c>
      <c r="GE80" s="2"/>
      <c r="GF80" s="2">
        <v>1908748092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0"/>
        <v>0</v>
      </c>
      <c r="GM80" s="2">
        <f t="shared" si="117"/>
        <v>5280.92</v>
      </c>
      <c r="GN80" s="2">
        <f t="shared" si="118"/>
        <v>5280.92</v>
      </c>
      <c r="GO80" s="2">
        <f t="shared" si="119"/>
        <v>0</v>
      </c>
      <c r="GP80" s="2">
        <f t="shared" si="120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121"/>
        <v>0</v>
      </c>
      <c r="GW80" s="2">
        <v>1</v>
      </c>
      <c r="GX80" s="2">
        <f t="shared" si="122"/>
        <v>0</v>
      </c>
      <c r="GY80" s="2"/>
      <c r="GZ80" s="2"/>
      <c r="HA80" s="2">
        <v>0</v>
      </c>
      <c r="HB80" s="2">
        <v>0</v>
      </c>
      <c r="HC80" s="2">
        <f t="shared" si="123"/>
        <v>0</v>
      </c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229</v>
      </c>
      <c r="E81" t="s">
        <v>164</v>
      </c>
      <c r="F81" t="s">
        <v>165</v>
      </c>
      <c r="G81" t="s">
        <v>166</v>
      </c>
      <c r="H81" t="s">
        <v>61</v>
      </c>
      <c r="I81">
        <f>I79*J81</f>
        <v>2</v>
      </c>
      <c r="J81">
        <v>0.52910052910052918</v>
      </c>
      <c r="O81">
        <f t="shared" si="91"/>
        <v>35434.97</v>
      </c>
      <c r="P81">
        <f t="shared" si="92"/>
        <v>35434.97</v>
      </c>
      <c r="Q81">
        <f t="shared" si="93"/>
        <v>0</v>
      </c>
      <c r="R81">
        <f t="shared" si="94"/>
        <v>0</v>
      </c>
      <c r="S81">
        <f t="shared" si="95"/>
        <v>0</v>
      </c>
      <c r="T81">
        <f t="shared" si="96"/>
        <v>0</v>
      </c>
      <c r="U81">
        <f t="shared" si="97"/>
        <v>0</v>
      </c>
      <c r="V81">
        <f t="shared" si="98"/>
        <v>0</v>
      </c>
      <c r="W81">
        <f t="shared" si="99"/>
        <v>0</v>
      </c>
      <c r="X81">
        <f t="shared" si="100"/>
        <v>0</v>
      </c>
      <c r="Y81">
        <f t="shared" si="101"/>
        <v>0</v>
      </c>
      <c r="AA81">
        <v>28045061</v>
      </c>
      <c r="AB81">
        <f t="shared" si="102"/>
        <v>2640.46</v>
      </c>
      <c r="AC81">
        <f t="shared" si="103"/>
        <v>2640.46</v>
      </c>
      <c r="AD81">
        <f>ROUND((((ET81)-(EU81))+AE81),2)</f>
        <v>0</v>
      </c>
      <c r="AE81">
        <f>ROUND((EU81),2)</f>
        <v>0</v>
      </c>
      <c r="AF81">
        <f>ROUND((EV81),2)</f>
        <v>0</v>
      </c>
      <c r="AG81">
        <f t="shared" si="104"/>
        <v>0</v>
      </c>
      <c r="AH81">
        <f>(EW81)</f>
        <v>0</v>
      </c>
      <c r="AI81">
        <f>(EX81)</f>
        <v>0</v>
      </c>
      <c r="AJ81">
        <f t="shared" si="105"/>
        <v>0</v>
      </c>
      <c r="AK81">
        <v>2640.46</v>
      </c>
      <c r="AL81">
        <v>2640.46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81</v>
      </c>
      <c r="AU81">
        <v>72</v>
      </c>
      <c r="AV81">
        <v>1</v>
      </c>
      <c r="AW81">
        <v>1</v>
      </c>
      <c r="AZ81">
        <v>6.71</v>
      </c>
      <c r="BA81">
        <v>1</v>
      </c>
      <c r="BB81">
        <v>1</v>
      </c>
      <c r="BC81">
        <v>6.71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167</v>
      </c>
      <c r="BM81">
        <v>9001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90</v>
      </c>
      <c r="CA81">
        <v>85</v>
      </c>
      <c r="CE81">
        <v>0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106"/>
        <v>35434.97</v>
      </c>
      <c r="CQ81">
        <f t="shared" si="107"/>
        <v>17717.4866</v>
      </c>
      <c r="CR81">
        <f t="shared" si="108"/>
        <v>0</v>
      </c>
      <c r="CS81">
        <f t="shared" si="109"/>
        <v>0</v>
      </c>
      <c r="CT81">
        <f t="shared" si="110"/>
        <v>0</v>
      </c>
      <c r="CU81">
        <f t="shared" si="111"/>
        <v>0</v>
      </c>
      <c r="CV81">
        <f t="shared" si="112"/>
        <v>0</v>
      </c>
      <c r="CW81">
        <f t="shared" si="113"/>
        <v>0</v>
      </c>
      <c r="CX81">
        <f t="shared" si="114"/>
        <v>0</v>
      </c>
      <c r="CY81">
        <f t="shared" si="115"/>
        <v>0</v>
      </c>
      <c r="CZ81">
        <f t="shared" si="116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1010</v>
      </c>
      <c r="DV81" t="s">
        <v>61</v>
      </c>
      <c r="DW81" t="s">
        <v>61</v>
      </c>
      <c r="DX81">
        <v>1</v>
      </c>
      <c r="EE81">
        <v>27029022</v>
      </c>
      <c r="EF81">
        <v>2</v>
      </c>
      <c r="EG81" t="s">
        <v>30</v>
      </c>
      <c r="EH81">
        <v>0</v>
      </c>
      <c r="EI81" t="s">
        <v>6</v>
      </c>
      <c r="EJ81">
        <v>1</v>
      </c>
      <c r="EK81">
        <v>9001</v>
      </c>
      <c r="EL81" t="s">
        <v>162</v>
      </c>
      <c r="EM81" t="s">
        <v>163</v>
      </c>
      <c r="EO81" t="s">
        <v>6</v>
      </c>
      <c r="EQ81">
        <v>0</v>
      </c>
      <c r="ER81">
        <v>2640.46</v>
      </c>
      <c r="ES81">
        <v>2640.46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89"/>
        <v>0</v>
      </c>
      <c r="FS81">
        <v>0</v>
      </c>
      <c r="FT81" t="s">
        <v>33</v>
      </c>
      <c r="FU81" t="s">
        <v>34</v>
      </c>
      <c r="FX81">
        <v>81</v>
      </c>
      <c r="FY81">
        <v>72.25</v>
      </c>
      <c r="GA81" t="s">
        <v>6</v>
      </c>
      <c r="GD81">
        <v>0</v>
      </c>
      <c r="GF81">
        <v>1908748092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90"/>
        <v>0</v>
      </c>
      <c r="GM81">
        <f t="shared" si="117"/>
        <v>35434.97</v>
      </c>
      <c r="GN81">
        <f t="shared" si="118"/>
        <v>35434.97</v>
      </c>
      <c r="GO81">
        <f t="shared" si="119"/>
        <v>0</v>
      </c>
      <c r="GP81">
        <f t="shared" si="120"/>
        <v>0</v>
      </c>
      <c r="GR81">
        <v>0</v>
      </c>
      <c r="GS81">
        <v>3</v>
      </c>
      <c r="GT81">
        <v>0</v>
      </c>
      <c r="GU81" t="s">
        <v>6</v>
      </c>
      <c r="GV81">
        <f t="shared" si="121"/>
        <v>0</v>
      </c>
      <c r="GW81">
        <v>1</v>
      </c>
      <c r="GX81">
        <f t="shared" si="122"/>
        <v>0</v>
      </c>
      <c r="HA81">
        <v>0</v>
      </c>
      <c r="HB81">
        <v>0</v>
      </c>
      <c r="HC81">
        <f t="shared" si="123"/>
        <v>0</v>
      </c>
      <c r="IK81">
        <v>0</v>
      </c>
    </row>
    <row r="82" spans="1:255" x14ac:dyDescent="0.2">
      <c r="A82" s="2">
        <v>17</v>
      </c>
      <c r="B82" s="2">
        <v>1</v>
      </c>
      <c r="C82" s="2">
        <f>ROW(SmtRes!A239)</f>
        <v>239</v>
      </c>
      <c r="D82" s="2">
        <f>ROW(EtalonRes!A218)</f>
        <v>218</v>
      </c>
      <c r="E82" s="2" t="s">
        <v>168</v>
      </c>
      <c r="F82" s="2" t="s">
        <v>169</v>
      </c>
      <c r="G82" s="2" t="s">
        <v>170</v>
      </c>
      <c r="H82" s="2" t="s">
        <v>160</v>
      </c>
      <c r="I82" s="2">
        <v>2.73</v>
      </c>
      <c r="J82" s="2">
        <v>0</v>
      </c>
      <c r="K82" s="2"/>
      <c r="L82" s="2"/>
      <c r="M82" s="2"/>
      <c r="N82" s="2"/>
      <c r="O82" s="2">
        <f t="shared" si="91"/>
        <v>254.29</v>
      </c>
      <c r="P82" s="2">
        <f t="shared" si="92"/>
        <v>141.82</v>
      </c>
      <c r="Q82" s="2">
        <f t="shared" si="93"/>
        <v>24.65</v>
      </c>
      <c r="R82" s="2">
        <f t="shared" si="94"/>
        <v>0.79</v>
      </c>
      <c r="S82" s="2">
        <f t="shared" si="95"/>
        <v>87.82</v>
      </c>
      <c r="T82" s="2">
        <f t="shared" si="96"/>
        <v>0</v>
      </c>
      <c r="U82" s="2">
        <f t="shared" si="97"/>
        <v>8.7278099999999981</v>
      </c>
      <c r="V82" s="2">
        <f t="shared" si="98"/>
        <v>6.8250000000000005E-2</v>
      </c>
      <c r="W82" s="2">
        <f t="shared" si="99"/>
        <v>0</v>
      </c>
      <c r="X82" s="2">
        <f t="shared" si="100"/>
        <v>71.77</v>
      </c>
      <c r="Y82" s="2">
        <f t="shared" si="101"/>
        <v>63.8</v>
      </c>
      <c r="Z82" s="2"/>
      <c r="AA82" s="2">
        <v>28045047</v>
      </c>
      <c r="AB82" s="2">
        <f t="shared" si="102"/>
        <v>93.15</v>
      </c>
      <c r="AC82" s="2">
        <f t="shared" si="103"/>
        <v>51.95</v>
      </c>
      <c r="AD82" s="2">
        <f>ROUND(((((ET82*1.25))-((EU82*1.25)))+AE82),2)</f>
        <v>9.0299999999999994</v>
      </c>
      <c r="AE82" s="2">
        <f>ROUND(((EU82*1.25)),2)</f>
        <v>0.28999999999999998</v>
      </c>
      <c r="AF82" s="2">
        <f>ROUND(((EV82*1.15)),2)</f>
        <v>32.17</v>
      </c>
      <c r="AG82" s="2">
        <f t="shared" si="104"/>
        <v>0</v>
      </c>
      <c r="AH82" s="2">
        <f>((EW82*1.15))</f>
        <v>3.1969999999999996</v>
      </c>
      <c r="AI82" s="2">
        <f>((EX82*1.25))</f>
        <v>2.5000000000000001E-2</v>
      </c>
      <c r="AJ82" s="2">
        <f t="shared" si="105"/>
        <v>0</v>
      </c>
      <c r="AK82" s="2">
        <v>87.14</v>
      </c>
      <c r="AL82" s="2">
        <v>51.95</v>
      </c>
      <c r="AM82" s="2">
        <v>7.22</v>
      </c>
      <c r="AN82" s="2">
        <v>0.23</v>
      </c>
      <c r="AO82" s="2">
        <v>27.97</v>
      </c>
      <c r="AP82" s="2">
        <v>0</v>
      </c>
      <c r="AQ82" s="2">
        <v>2.78</v>
      </c>
      <c r="AR82" s="2">
        <v>0.02</v>
      </c>
      <c r="AS82" s="2">
        <v>0</v>
      </c>
      <c r="AT82" s="2">
        <v>81</v>
      </c>
      <c r="AU82" s="2">
        <v>72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0</v>
      </c>
      <c r="BI82" s="2">
        <v>1</v>
      </c>
      <c r="BJ82" s="2" t="s">
        <v>171</v>
      </c>
      <c r="BK82" s="2"/>
      <c r="BL82" s="2"/>
      <c r="BM82" s="2">
        <v>9001</v>
      </c>
      <c r="BN82" s="2">
        <v>0</v>
      </c>
      <c r="BO82" s="2" t="s">
        <v>6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90</v>
      </c>
      <c r="CA82" s="2">
        <v>85</v>
      </c>
      <c r="CB82" s="2"/>
      <c r="CC82" s="2"/>
      <c r="CD82" s="2"/>
      <c r="CE82" s="2">
        <v>0</v>
      </c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678</v>
      </c>
      <c r="CO82" s="2">
        <v>0</v>
      </c>
      <c r="CP82" s="2">
        <f t="shared" si="106"/>
        <v>254.29</v>
      </c>
      <c r="CQ82" s="2">
        <f t="shared" si="107"/>
        <v>51.95</v>
      </c>
      <c r="CR82" s="2">
        <f t="shared" si="108"/>
        <v>9.0299999999999994</v>
      </c>
      <c r="CS82" s="2">
        <f t="shared" si="109"/>
        <v>0.28999999999999998</v>
      </c>
      <c r="CT82" s="2">
        <f t="shared" si="110"/>
        <v>32.17</v>
      </c>
      <c r="CU82" s="2">
        <f t="shared" si="111"/>
        <v>0</v>
      </c>
      <c r="CV82" s="2">
        <f t="shared" si="112"/>
        <v>3.1969999999999996</v>
      </c>
      <c r="CW82" s="2">
        <f t="shared" si="113"/>
        <v>2.5000000000000001E-2</v>
      </c>
      <c r="CX82" s="2">
        <f t="shared" si="114"/>
        <v>0</v>
      </c>
      <c r="CY82" s="2">
        <f t="shared" si="115"/>
        <v>71.774100000000004</v>
      </c>
      <c r="CZ82" s="2">
        <f t="shared" si="116"/>
        <v>63.799199999999999</v>
      </c>
      <c r="DA82" s="2"/>
      <c r="DB82" s="2"/>
      <c r="DC82" s="2" t="s">
        <v>6</v>
      </c>
      <c r="DD82" s="2" t="s">
        <v>6</v>
      </c>
      <c r="DE82" s="2" t="s">
        <v>72</v>
      </c>
      <c r="DF82" s="2" t="s">
        <v>72</v>
      </c>
      <c r="DG82" s="2" t="s">
        <v>73</v>
      </c>
      <c r="DH82" s="2" t="s">
        <v>6</v>
      </c>
      <c r="DI82" s="2" t="s">
        <v>73</v>
      </c>
      <c r="DJ82" s="2" t="s">
        <v>72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1005</v>
      </c>
      <c r="DV82" s="2" t="s">
        <v>160</v>
      </c>
      <c r="DW82" s="2" t="s">
        <v>160</v>
      </c>
      <c r="DX82" s="2">
        <v>1</v>
      </c>
      <c r="DY82" s="2"/>
      <c r="DZ82" s="2"/>
      <c r="EA82" s="2"/>
      <c r="EB82" s="2"/>
      <c r="EC82" s="2"/>
      <c r="ED82" s="2"/>
      <c r="EE82" s="2">
        <v>27029022</v>
      </c>
      <c r="EF82" s="2">
        <v>2</v>
      </c>
      <c r="EG82" s="2" t="s">
        <v>30</v>
      </c>
      <c r="EH82" s="2">
        <v>0</v>
      </c>
      <c r="EI82" s="2" t="s">
        <v>6</v>
      </c>
      <c r="EJ82" s="2">
        <v>1</v>
      </c>
      <c r="EK82" s="2">
        <v>9001</v>
      </c>
      <c r="EL82" s="2" t="s">
        <v>162</v>
      </c>
      <c r="EM82" s="2" t="s">
        <v>163</v>
      </c>
      <c r="EN82" s="2"/>
      <c r="EO82" s="2" t="s">
        <v>76</v>
      </c>
      <c r="EP82" s="2"/>
      <c r="EQ82" s="2">
        <v>0</v>
      </c>
      <c r="ER82" s="2">
        <v>87.14</v>
      </c>
      <c r="ES82" s="2">
        <v>51.95</v>
      </c>
      <c r="ET82" s="2">
        <v>7.22</v>
      </c>
      <c r="EU82" s="2">
        <v>0.23</v>
      </c>
      <c r="EV82" s="2">
        <v>27.97</v>
      </c>
      <c r="EW82" s="2">
        <v>2.78</v>
      </c>
      <c r="EX82" s="2">
        <v>0.02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9"/>
        <v>0</v>
      </c>
      <c r="FS82" s="2">
        <v>0</v>
      </c>
      <c r="FT82" s="2" t="s">
        <v>33</v>
      </c>
      <c r="FU82" s="2" t="s">
        <v>34</v>
      </c>
      <c r="FV82" s="2"/>
      <c r="FW82" s="2"/>
      <c r="FX82" s="2">
        <v>81</v>
      </c>
      <c r="FY82" s="2">
        <v>72.25</v>
      </c>
      <c r="FZ82" s="2"/>
      <c r="GA82" s="2" t="s">
        <v>6</v>
      </c>
      <c r="GB82" s="2"/>
      <c r="GC82" s="2"/>
      <c r="GD82" s="2">
        <v>0</v>
      </c>
      <c r="GE82" s="2"/>
      <c r="GF82" s="2">
        <v>-1683231783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0"/>
        <v>0</v>
      </c>
      <c r="GM82" s="2">
        <f t="shared" si="117"/>
        <v>389.86</v>
      </c>
      <c r="GN82" s="2">
        <f t="shared" si="118"/>
        <v>389.86</v>
      </c>
      <c r="GO82" s="2">
        <f t="shared" si="119"/>
        <v>0</v>
      </c>
      <c r="GP82" s="2">
        <f t="shared" si="120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121"/>
        <v>0</v>
      </c>
      <c r="GW82" s="2">
        <v>1</v>
      </c>
      <c r="GX82" s="2">
        <f t="shared" si="122"/>
        <v>0</v>
      </c>
      <c r="GY82" s="2"/>
      <c r="GZ82" s="2"/>
      <c r="HA82" s="2">
        <v>0</v>
      </c>
      <c r="HB82" s="2">
        <v>0</v>
      </c>
      <c r="HC82" s="2">
        <f t="shared" si="123"/>
        <v>0</v>
      </c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ROW(SmtRes!A248)</f>
        <v>248</v>
      </c>
      <c r="D83">
        <f>ROW(EtalonRes!A226)</f>
        <v>226</v>
      </c>
      <c r="E83" t="s">
        <v>168</v>
      </c>
      <c r="F83" t="s">
        <v>169</v>
      </c>
      <c r="G83" t="s">
        <v>170</v>
      </c>
      <c r="H83" t="s">
        <v>160</v>
      </c>
      <c r="I83">
        <v>2.73</v>
      </c>
      <c r="J83">
        <v>0</v>
      </c>
      <c r="O83">
        <f t="shared" si="91"/>
        <v>1706.35</v>
      </c>
      <c r="P83">
        <f t="shared" si="92"/>
        <v>951.64</v>
      </c>
      <c r="Q83">
        <f t="shared" si="93"/>
        <v>165.41</v>
      </c>
      <c r="R83">
        <f t="shared" si="94"/>
        <v>5.31</v>
      </c>
      <c r="S83">
        <f t="shared" si="95"/>
        <v>589.29999999999995</v>
      </c>
      <c r="T83">
        <f t="shared" si="96"/>
        <v>0</v>
      </c>
      <c r="U83">
        <f t="shared" si="97"/>
        <v>8.7278099999999981</v>
      </c>
      <c r="V83">
        <f t="shared" si="98"/>
        <v>6.8250000000000005E-2</v>
      </c>
      <c r="W83">
        <f t="shared" si="99"/>
        <v>0</v>
      </c>
      <c r="X83">
        <f t="shared" si="100"/>
        <v>481.63</v>
      </c>
      <c r="Y83">
        <f t="shared" si="101"/>
        <v>428.12</v>
      </c>
      <c r="AA83">
        <v>28045061</v>
      </c>
      <c r="AB83">
        <f t="shared" si="102"/>
        <v>93.15</v>
      </c>
      <c r="AC83">
        <f t="shared" si="103"/>
        <v>51.95</v>
      </c>
      <c r="AD83">
        <f>ROUND(((((ET83*1.25))-((EU83*1.25)))+AE83),2)</f>
        <v>9.0299999999999994</v>
      </c>
      <c r="AE83">
        <f>ROUND(((EU83*1.25)),2)</f>
        <v>0.28999999999999998</v>
      </c>
      <c r="AF83">
        <f>ROUND(((EV83*1.15)),2)</f>
        <v>32.17</v>
      </c>
      <c r="AG83">
        <f t="shared" si="104"/>
        <v>0</v>
      </c>
      <c r="AH83">
        <f>((EW83*1.15))</f>
        <v>3.1969999999999996</v>
      </c>
      <c r="AI83">
        <f>((EX83*1.25))</f>
        <v>2.5000000000000001E-2</v>
      </c>
      <c r="AJ83">
        <f t="shared" si="105"/>
        <v>0</v>
      </c>
      <c r="AK83">
        <v>87.14</v>
      </c>
      <c r="AL83">
        <v>51.95</v>
      </c>
      <c r="AM83">
        <v>7.22</v>
      </c>
      <c r="AN83">
        <v>0.23</v>
      </c>
      <c r="AO83">
        <v>27.97</v>
      </c>
      <c r="AP83">
        <v>0</v>
      </c>
      <c r="AQ83">
        <v>2.78</v>
      </c>
      <c r="AR83">
        <v>0.02</v>
      </c>
      <c r="AS83">
        <v>0</v>
      </c>
      <c r="AT83">
        <v>81</v>
      </c>
      <c r="AU83">
        <v>72</v>
      </c>
      <c r="AV83">
        <v>1</v>
      </c>
      <c r="AW83">
        <v>1</v>
      </c>
      <c r="AZ83">
        <v>6.71</v>
      </c>
      <c r="BA83">
        <v>6.71</v>
      </c>
      <c r="BB83">
        <v>6.71</v>
      </c>
      <c r="BC83">
        <v>6.71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171</v>
      </c>
      <c r="BM83">
        <v>9001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6.71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90</v>
      </c>
      <c r="CA83">
        <v>85</v>
      </c>
      <c r="CE83">
        <v>0</v>
      </c>
      <c r="CF83">
        <v>0</v>
      </c>
      <c r="CG83">
        <v>0</v>
      </c>
      <c r="CM83">
        <v>0</v>
      </c>
      <c r="CN83" t="s">
        <v>678</v>
      </c>
      <c r="CO83">
        <v>0</v>
      </c>
      <c r="CP83">
        <f t="shared" si="106"/>
        <v>1706.35</v>
      </c>
      <c r="CQ83">
        <f t="shared" si="107"/>
        <v>348.58449999999999</v>
      </c>
      <c r="CR83">
        <f t="shared" si="108"/>
        <v>60.591299999999997</v>
      </c>
      <c r="CS83">
        <f t="shared" si="109"/>
        <v>1.9459</v>
      </c>
      <c r="CT83">
        <f t="shared" si="110"/>
        <v>215.86070000000001</v>
      </c>
      <c r="CU83">
        <f t="shared" si="111"/>
        <v>0</v>
      </c>
      <c r="CV83">
        <f t="shared" si="112"/>
        <v>3.1969999999999996</v>
      </c>
      <c r="CW83">
        <f t="shared" si="113"/>
        <v>2.5000000000000001E-2</v>
      </c>
      <c r="CX83">
        <f t="shared" si="114"/>
        <v>0</v>
      </c>
      <c r="CY83">
        <f t="shared" si="115"/>
        <v>481.63409999999988</v>
      </c>
      <c r="CZ83">
        <f t="shared" si="116"/>
        <v>428.11919999999992</v>
      </c>
      <c r="DC83" t="s">
        <v>6</v>
      </c>
      <c r="DD83" t="s">
        <v>6</v>
      </c>
      <c r="DE83" t="s">
        <v>72</v>
      </c>
      <c r="DF83" t="s">
        <v>72</v>
      </c>
      <c r="DG83" t="s">
        <v>73</v>
      </c>
      <c r="DH83" t="s">
        <v>6</v>
      </c>
      <c r="DI83" t="s">
        <v>73</v>
      </c>
      <c r="DJ83" t="s">
        <v>72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160</v>
      </c>
      <c r="DW83" t="s">
        <v>160</v>
      </c>
      <c r="DX83">
        <v>1</v>
      </c>
      <c r="EE83">
        <v>27029022</v>
      </c>
      <c r="EF83">
        <v>2</v>
      </c>
      <c r="EG83" t="s">
        <v>30</v>
      </c>
      <c r="EH83">
        <v>0</v>
      </c>
      <c r="EI83" t="s">
        <v>6</v>
      </c>
      <c r="EJ83">
        <v>1</v>
      </c>
      <c r="EK83">
        <v>9001</v>
      </c>
      <c r="EL83" t="s">
        <v>162</v>
      </c>
      <c r="EM83" t="s">
        <v>163</v>
      </c>
      <c r="EO83" t="s">
        <v>76</v>
      </c>
      <c r="EQ83">
        <v>0</v>
      </c>
      <c r="ER83">
        <v>87.14</v>
      </c>
      <c r="ES83">
        <v>51.95</v>
      </c>
      <c r="ET83">
        <v>7.22</v>
      </c>
      <c r="EU83">
        <v>0.23</v>
      </c>
      <c r="EV83">
        <v>27.97</v>
      </c>
      <c r="EW83">
        <v>2.78</v>
      </c>
      <c r="EX83">
        <v>0.02</v>
      </c>
      <c r="EY83">
        <v>0</v>
      </c>
      <c r="FQ83">
        <v>0</v>
      </c>
      <c r="FR83">
        <f t="shared" si="89"/>
        <v>0</v>
      </c>
      <c r="FS83">
        <v>0</v>
      </c>
      <c r="FT83" t="s">
        <v>33</v>
      </c>
      <c r="FU83" t="s">
        <v>34</v>
      </c>
      <c r="FX83">
        <v>81</v>
      </c>
      <c r="FY83">
        <v>72.25</v>
      </c>
      <c r="GA83" t="s">
        <v>6</v>
      </c>
      <c r="GD83">
        <v>0</v>
      </c>
      <c r="GF83">
        <v>-1683231783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90"/>
        <v>0</v>
      </c>
      <c r="GM83">
        <f t="shared" si="117"/>
        <v>2616.1</v>
      </c>
      <c r="GN83">
        <f t="shared" si="118"/>
        <v>2616.1</v>
      </c>
      <c r="GO83">
        <f t="shared" si="119"/>
        <v>0</v>
      </c>
      <c r="GP83">
        <f t="shared" si="120"/>
        <v>0</v>
      </c>
      <c r="GR83">
        <v>0</v>
      </c>
      <c r="GS83">
        <v>3</v>
      </c>
      <c r="GT83">
        <v>0</v>
      </c>
      <c r="GU83" t="s">
        <v>6</v>
      </c>
      <c r="GV83">
        <f t="shared" si="121"/>
        <v>0</v>
      </c>
      <c r="GW83">
        <v>1</v>
      </c>
      <c r="GX83">
        <f t="shared" si="122"/>
        <v>0</v>
      </c>
      <c r="HA83">
        <v>0</v>
      </c>
      <c r="HB83">
        <v>0</v>
      </c>
      <c r="HC83">
        <f t="shared" si="123"/>
        <v>0</v>
      </c>
      <c r="IK83">
        <v>0</v>
      </c>
    </row>
    <row r="84" spans="1:255" x14ac:dyDescent="0.2">
      <c r="A84" s="2">
        <v>18</v>
      </c>
      <c r="B84" s="2">
        <v>1</v>
      </c>
      <c r="C84" s="2">
        <v>238</v>
      </c>
      <c r="D84" s="2"/>
      <c r="E84" s="2" t="s">
        <v>172</v>
      </c>
      <c r="F84" s="2" t="s">
        <v>173</v>
      </c>
      <c r="G84" s="2" t="s">
        <v>174</v>
      </c>
      <c r="H84" s="2" t="s">
        <v>61</v>
      </c>
      <c r="I84" s="2">
        <f>I82*J84</f>
        <v>0.99999999999999989</v>
      </c>
      <c r="J84" s="2">
        <v>0.36630036630036628</v>
      </c>
      <c r="K84" s="2"/>
      <c r="L84" s="2"/>
      <c r="M84" s="2"/>
      <c r="N84" s="2"/>
      <c r="O84" s="2">
        <f t="shared" si="91"/>
        <v>4532.25</v>
      </c>
      <c r="P84" s="2">
        <f t="shared" si="92"/>
        <v>4532.25</v>
      </c>
      <c r="Q84" s="2">
        <f t="shared" si="93"/>
        <v>0</v>
      </c>
      <c r="R84" s="2">
        <f t="shared" si="94"/>
        <v>0</v>
      </c>
      <c r="S84" s="2">
        <f t="shared" si="95"/>
        <v>0</v>
      </c>
      <c r="T84" s="2">
        <f t="shared" si="96"/>
        <v>0</v>
      </c>
      <c r="U84" s="2">
        <f t="shared" si="97"/>
        <v>0</v>
      </c>
      <c r="V84" s="2">
        <f t="shared" si="98"/>
        <v>0</v>
      </c>
      <c r="W84" s="2">
        <f t="shared" si="99"/>
        <v>0</v>
      </c>
      <c r="X84" s="2">
        <f t="shared" si="100"/>
        <v>0</v>
      </c>
      <c r="Y84" s="2">
        <f t="shared" si="101"/>
        <v>0</v>
      </c>
      <c r="Z84" s="2"/>
      <c r="AA84" s="2">
        <v>28045047</v>
      </c>
      <c r="AB84" s="2">
        <f t="shared" si="102"/>
        <v>4532.25</v>
      </c>
      <c r="AC84" s="2">
        <f t="shared" si="103"/>
        <v>4532.25</v>
      </c>
      <c r="AD84" s="2">
        <f t="shared" ref="AD84:AD91" si="124">ROUND((((ET84)-(EU84))+AE84),2)</f>
        <v>0</v>
      </c>
      <c r="AE84" s="2">
        <f t="shared" ref="AE84:AF91" si="125">ROUND((EU84),2)</f>
        <v>0</v>
      </c>
      <c r="AF84" s="2">
        <f t="shared" si="125"/>
        <v>0</v>
      </c>
      <c r="AG84" s="2">
        <f t="shared" si="104"/>
        <v>0</v>
      </c>
      <c r="AH84" s="2">
        <f t="shared" ref="AH84:AI91" si="126">(EW84)</f>
        <v>0</v>
      </c>
      <c r="AI84" s="2">
        <f t="shared" si="126"/>
        <v>0</v>
      </c>
      <c r="AJ84" s="2">
        <f t="shared" si="105"/>
        <v>0</v>
      </c>
      <c r="AK84" s="2">
        <v>4532.25</v>
      </c>
      <c r="AL84" s="2">
        <v>4532.25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81</v>
      </c>
      <c r="AU84" s="2">
        <v>72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3</v>
      </c>
      <c r="BI84" s="2">
        <v>1</v>
      </c>
      <c r="BJ84" s="2" t="s">
        <v>175</v>
      </c>
      <c r="BK84" s="2"/>
      <c r="BL84" s="2"/>
      <c r="BM84" s="2">
        <v>9001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90</v>
      </c>
      <c r="CA84" s="2">
        <v>85</v>
      </c>
      <c r="CB84" s="2"/>
      <c r="CC84" s="2"/>
      <c r="CD84" s="2"/>
      <c r="CE84" s="2">
        <v>0</v>
      </c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6</v>
      </c>
      <c r="CO84" s="2">
        <v>0</v>
      </c>
      <c r="CP84" s="2">
        <f t="shared" si="106"/>
        <v>4532.25</v>
      </c>
      <c r="CQ84" s="2">
        <f t="shared" si="107"/>
        <v>4532.25</v>
      </c>
      <c r="CR84" s="2">
        <f t="shared" si="108"/>
        <v>0</v>
      </c>
      <c r="CS84" s="2">
        <f t="shared" si="109"/>
        <v>0</v>
      </c>
      <c r="CT84" s="2">
        <f t="shared" si="110"/>
        <v>0</v>
      </c>
      <c r="CU84" s="2">
        <f t="shared" si="111"/>
        <v>0</v>
      </c>
      <c r="CV84" s="2">
        <f t="shared" si="112"/>
        <v>0</v>
      </c>
      <c r="CW84" s="2">
        <f t="shared" si="113"/>
        <v>0</v>
      </c>
      <c r="CX84" s="2">
        <f t="shared" si="114"/>
        <v>0</v>
      </c>
      <c r="CY84" s="2">
        <f t="shared" si="115"/>
        <v>0</v>
      </c>
      <c r="CZ84" s="2">
        <f t="shared" si="116"/>
        <v>0</v>
      </c>
      <c r="DA84" s="2"/>
      <c r="DB84" s="2"/>
      <c r="DC84" s="2" t="s">
        <v>6</v>
      </c>
      <c r="DD84" s="2" t="s">
        <v>6</v>
      </c>
      <c r="DE84" s="2" t="s">
        <v>6</v>
      </c>
      <c r="DF84" s="2" t="s">
        <v>6</v>
      </c>
      <c r="DG84" s="2" t="s">
        <v>6</v>
      </c>
      <c r="DH84" s="2" t="s">
        <v>6</v>
      </c>
      <c r="DI84" s="2" t="s">
        <v>6</v>
      </c>
      <c r="DJ84" s="2" t="s">
        <v>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1010</v>
      </c>
      <c r="DV84" s="2" t="s">
        <v>61</v>
      </c>
      <c r="DW84" s="2" t="s">
        <v>61</v>
      </c>
      <c r="DX84" s="2">
        <v>1</v>
      </c>
      <c r="DY84" s="2"/>
      <c r="DZ84" s="2"/>
      <c r="EA84" s="2"/>
      <c r="EB84" s="2"/>
      <c r="EC84" s="2"/>
      <c r="ED84" s="2"/>
      <c r="EE84" s="2">
        <v>27029022</v>
      </c>
      <c r="EF84" s="2">
        <v>2</v>
      </c>
      <c r="EG84" s="2" t="s">
        <v>30</v>
      </c>
      <c r="EH84" s="2">
        <v>0</v>
      </c>
      <c r="EI84" s="2" t="s">
        <v>6</v>
      </c>
      <c r="EJ84" s="2">
        <v>1</v>
      </c>
      <c r="EK84" s="2">
        <v>9001</v>
      </c>
      <c r="EL84" s="2" t="s">
        <v>162</v>
      </c>
      <c r="EM84" s="2" t="s">
        <v>163</v>
      </c>
      <c r="EN84" s="2"/>
      <c r="EO84" s="2" t="s">
        <v>6</v>
      </c>
      <c r="EP84" s="2"/>
      <c r="EQ84" s="2">
        <v>0</v>
      </c>
      <c r="ER84" s="2">
        <v>4532.25</v>
      </c>
      <c r="ES84" s="2">
        <v>4532.25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89"/>
        <v>0</v>
      </c>
      <c r="FS84" s="2">
        <v>0</v>
      </c>
      <c r="FT84" s="2" t="s">
        <v>33</v>
      </c>
      <c r="FU84" s="2" t="s">
        <v>34</v>
      </c>
      <c r="FV84" s="2"/>
      <c r="FW84" s="2"/>
      <c r="FX84" s="2">
        <v>81</v>
      </c>
      <c r="FY84" s="2">
        <v>72.25</v>
      </c>
      <c r="FZ84" s="2"/>
      <c r="GA84" s="2" t="s">
        <v>6</v>
      </c>
      <c r="GB84" s="2"/>
      <c r="GC84" s="2"/>
      <c r="GD84" s="2">
        <v>0</v>
      </c>
      <c r="GE84" s="2"/>
      <c r="GF84" s="2">
        <v>-596022123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0"/>
        <v>0</v>
      </c>
      <c r="GM84" s="2">
        <f t="shared" si="117"/>
        <v>4532.25</v>
      </c>
      <c r="GN84" s="2">
        <f t="shared" si="118"/>
        <v>4532.25</v>
      </c>
      <c r="GO84" s="2">
        <f t="shared" si="119"/>
        <v>0</v>
      </c>
      <c r="GP84" s="2">
        <f t="shared" si="120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121"/>
        <v>0</v>
      </c>
      <c r="GW84" s="2">
        <v>1</v>
      </c>
      <c r="GX84" s="2">
        <f t="shared" si="122"/>
        <v>0</v>
      </c>
      <c r="GY84" s="2"/>
      <c r="GZ84" s="2"/>
      <c r="HA84" s="2">
        <v>0</v>
      </c>
      <c r="HB84" s="2">
        <v>0</v>
      </c>
      <c r="HC84" s="2">
        <f t="shared" si="123"/>
        <v>0</v>
      </c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18</v>
      </c>
      <c r="B85">
        <v>1</v>
      </c>
      <c r="C85">
        <v>247</v>
      </c>
      <c r="E85" t="s">
        <v>172</v>
      </c>
      <c r="F85" t="s">
        <v>173</v>
      </c>
      <c r="G85" t="s">
        <v>174</v>
      </c>
      <c r="H85" t="s">
        <v>61</v>
      </c>
      <c r="I85">
        <f>I83*J85</f>
        <v>0.99999999999999989</v>
      </c>
      <c r="J85">
        <v>0.36630036630036628</v>
      </c>
      <c r="O85">
        <f t="shared" si="91"/>
        <v>30411.4</v>
      </c>
      <c r="P85">
        <f t="shared" si="92"/>
        <v>30411.4</v>
      </c>
      <c r="Q85">
        <f t="shared" si="93"/>
        <v>0</v>
      </c>
      <c r="R85">
        <f t="shared" si="94"/>
        <v>0</v>
      </c>
      <c r="S85">
        <f t="shared" si="95"/>
        <v>0</v>
      </c>
      <c r="T85">
        <f t="shared" si="96"/>
        <v>0</v>
      </c>
      <c r="U85">
        <f t="shared" si="97"/>
        <v>0</v>
      </c>
      <c r="V85">
        <f t="shared" si="98"/>
        <v>0</v>
      </c>
      <c r="W85">
        <f t="shared" si="99"/>
        <v>0</v>
      </c>
      <c r="X85">
        <f t="shared" si="100"/>
        <v>0</v>
      </c>
      <c r="Y85">
        <f t="shared" si="101"/>
        <v>0</v>
      </c>
      <c r="AA85">
        <v>28045061</v>
      </c>
      <c r="AB85">
        <f t="shared" si="102"/>
        <v>4532.25</v>
      </c>
      <c r="AC85">
        <f t="shared" si="103"/>
        <v>4532.25</v>
      </c>
      <c r="AD85">
        <f t="shared" si="124"/>
        <v>0</v>
      </c>
      <c r="AE85">
        <f t="shared" si="125"/>
        <v>0</v>
      </c>
      <c r="AF85">
        <f t="shared" si="125"/>
        <v>0</v>
      </c>
      <c r="AG85">
        <f t="shared" si="104"/>
        <v>0</v>
      </c>
      <c r="AH85">
        <f t="shared" si="126"/>
        <v>0</v>
      </c>
      <c r="AI85">
        <f t="shared" si="126"/>
        <v>0</v>
      </c>
      <c r="AJ85">
        <f t="shared" si="105"/>
        <v>0</v>
      </c>
      <c r="AK85">
        <v>4532.25</v>
      </c>
      <c r="AL85">
        <v>4532.25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81</v>
      </c>
      <c r="AU85">
        <v>72</v>
      </c>
      <c r="AV85">
        <v>1</v>
      </c>
      <c r="AW85">
        <v>1</v>
      </c>
      <c r="AZ85">
        <v>6.71</v>
      </c>
      <c r="BA85">
        <v>1</v>
      </c>
      <c r="BB85">
        <v>1</v>
      </c>
      <c r="BC85">
        <v>6.71</v>
      </c>
      <c r="BD85" t="s">
        <v>6</v>
      </c>
      <c r="BE85" t="s">
        <v>6</v>
      </c>
      <c r="BF85" t="s">
        <v>6</v>
      </c>
      <c r="BG85" t="s">
        <v>6</v>
      </c>
      <c r="BH85">
        <v>3</v>
      </c>
      <c r="BI85">
        <v>1</v>
      </c>
      <c r="BJ85" t="s">
        <v>175</v>
      </c>
      <c r="BM85">
        <v>9001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90</v>
      </c>
      <c r="CA85">
        <v>85</v>
      </c>
      <c r="CE85">
        <v>0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106"/>
        <v>30411.4</v>
      </c>
      <c r="CQ85">
        <f t="shared" si="107"/>
        <v>30411.397499999999</v>
      </c>
      <c r="CR85">
        <f t="shared" si="108"/>
        <v>0</v>
      </c>
      <c r="CS85">
        <f t="shared" si="109"/>
        <v>0</v>
      </c>
      <c r="CT85">
        <f t="shared" si="110"/>
        <v>0</v>
      </c>
      <c r="CU85">
        <f t="shared" si="111"/>
        <v>0</v>
      </c>
      <c r="CV85">
        <f t="shared" si="112"/>
        <v>0</v>
      </c>
      <c r="CW85">
        <f t="shared" si="113"/>
        <v>0</v>
      </c>
      <c r="CX85">
        <f t="shared" si="114"/>
        <v>0</v>
      </c>
      <c r="CY85">
        <f t="shared" si="115"/>
        <v>0</v>
      </c>
      <c r="CZ85">
        <f t="shared" si="116"/>
        <v>0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1010</v>
      </c>
      <c r="DV85" t="s">
        <v>61</v>
      </c>
      <c r="DW85" t="s">
        <v>61</v>
      </c>
      <c r="DX85">
        <v>1</v>
      </c>
      <c r="EE85">
        <v>27029022</v>
      </c>
      <c r="EF85">
        <v>2</v>
      </c>
      <c r="EG85" t="s">
        <v>30</v>
      </c>
      <c r="EH85">
        <v>0</v>
      </c>
      <c r="EI85" t="s">
        <v>6</v>
      </c>
      <c r="EJ85">
        <v>1</v>
      </c>
      <c r="EK85">
        <v>9001</v>
      </c>
      <c r="EL85" t="s">
        <v>162</v>
      </c>
      <c r="EM85" t="s">
        <v>163</v>
      </c>
      <c r="EO85" t="s">
        <v>6</v>
      </c>
      <c r="EQ85">
        <v>0</v>
      </c>
      <c r="ER85">
        <v>4532.25</v>
      </c>
      <c r="ES85">
        <v>4532.25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89"/>
        <v>0</v>
      </c>
      <c r="FS85">
        <v>0</v>
      </c>
      <c r="FT85" t="s">
        <v>33</v>
      </c>
      <c r="FU85" t="s">
        <v>34</v>
      </c>
      <c r="FX85">
        <v>81</v>
      </c>
      <c r="FY85">
        <v>72.25</v>
      </c>
      <c r="GA85" t="s">
        <v>6</v>
      </c>
      <c r="GD85">
        <v>0</v>
      </c>
      <c r="GF85">
        <v>-596022123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90"/>
        <v>0</v>
      </c>
      <c r="GM85">
        <f t="shared" si="117"/>
        <v>30411.4</v>
      </c>
      <c r="GN85">
        <f t="shared" si="118"/>
        <v>30411.4</v>
      </c>
      <c r="GO85">
        <f t="shared" si="119"/>
        <v>0</v>
      </c>
      <c r="GP85">
        <f t="shared" si="120"/>
        <v>0</v>
      </c>
      <c r="GR85">
        <v>0</v>
      </c>
      <c r="GS85">
        <v>3</v>
      </c>
      <c r="GT85">
        <v>0</v>
      </c>
      <c r="GU85" t="s">
        <v>6</v>
      </c>
      <c r="GV85">
        <f t="shared" si="121"/>
        <v>0</v>
      </c>
      <c r="GW85">
        <v>1</v>
      </c>
      <c r="GX85">
        <f t="shared" si="122"/>
        <v>0</v>
      </c>
      <c r="HA85">
        <v>0</v>
      </c>
      <c r="HB85">
        <v>0</v>
      </c>
      <c r="HC85">
        <f t="shared" si="123"/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235</v>
      </c>
      <c r="D86" s="2"/>
      <c r="E86" s="2" t="s">
        <v>176</v>
      </c>
      <c r="F86" s="2" t="s">
        <v>177</v>
      </c>
      <c r="G86" s="2" t="s">
        <v>178</v>
      </c>
      <c r="H86" s="2" t="s">
        <v>61</v>
      </c>
      <c r="I86" s="2">
        <f>I82*J86</f>
        <v>0.99999999999999989</v>
      </c>
      <c r="J86" s="2">
        <v>0.36630036630036628</v>
      </c>
      <c r="K86" s="2"/>
      <c r="L86" s="2"/>
      <c r="M86" s="2"/>
      <c r="N86" s="2"/>
      <c r="O86" s="2">
        <f t="shared" si="91"/>
        <v>272.22000000000003</v>
      </c>
      <c r="P86" s="2">
        <f t="shared" si="92"/>
        <v>272.22000000000003</v>
      </c>
      <c r="Q86" s="2">
        <f t="shared" si="93"/>
        <v>0</v>
      </c>
      <c r="R86" s="2">
        <f t="shared" si="94"/>
        <v>0</v>
      </c>
      <c r="S86" s="2">
        <f t="shared" si="95"/>
        <v>0</v>
      </c>
      <c r="T86" s="2">
        <f t="shared" si="96"/>
        <v>0</v>
      </c>
      <c r="U86" s="2">
        <f t="shared" si="97"/>
        <v>0</v>
      </c>
      <c r="V86" s="2">
        <f t="shared" si="98"/>
        <v>0</v>
      </c>
      <c r="W86" s="2">
        <f t="shared" si="99"/>
        <v>0</v>
      </c>
      <c r="X86" s="2">
        <f t="shared" si="100"/>
        <v>0</v>
      </c>
      <c r="Y86" s="2">
        <f t="shared" si="101"/>
        <v>0</v>
      </c>
      <c r="Z86" s="2"/>
      <c r="AA86" s="2">
        <v>28045047</v>
      </c>
      <c r="AB86" s="2">
        <f t="shared" si="102"/>
        <v>272.22000000000003</v>
      </c>
      <c r="AC86" s="2">
        <f t="shared" si="103"/>
        <v>272.22000000000003</v>
      </c>
      <c r="AD86" s="2">
        <f t="shared" si="124"/>
        <v>0</v>
      </c>
      <c r="AE86" s="2">
        <f t="shared" si="125"/>
        <v>0</v>
      </c>
      <c r="AF86" s="2">
        <f t="shared" si="125"/>
        <v>0</v>
      </c>
      <c r="AG86" s="2">
        <f t="shared" si="104"/>
        <v>0</v>
      </c>
      <c r="AH86" s="2">
        <f t="shared" si="126"/>
        <v>0</v>
      </c>
      <c r="AI86" s="2">
        <f t="shared" si="126"/>
        <v>0</v>
      </c>
      <c r="AJ86" s="2">
        <f t="shared" si="105"/>
        <v>0</v>
      </c>
      <c r="AK86" s="2">
        <v>272.22000000000003</v>
      </c>
      <c r="AL86" s="2">
        <v>272.22000000000003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81</v>
      </c>
      <c r="AU86" s="2">
        <v>72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3</v>
      </c>
      <c r="BI86" s="2">
        <v>1</v>
      </c>
      <c r="BJ86" s="2" t="s">
        <v>179</v>
      </c>
      <c r="BK86" s="2"/>
      <c r="BL86" s="2"/>
      <c r="BM86" s="2">
        <v>9001</v>
      </c>
      <c r="BN86" s="2">
        <v>0</v>
      </c>
      <c r="BO86" s="2" t="s">
        <v>6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90</v>
      </c>
      <c r="CA86" s="2">
        <v>85</v>
      </c>
      <c r="CB86" s="2"/>
      <c r="CC86" s="2"/>
      <c r="CD86" s="2"/>
      <c r="CE86" s="2">
        <v>0</v>
      </c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</v>
      </c>
      <c r="CO86" s="2">
        <v>0</v>
      </c>
      <c r="CP86" s="2">
        <f t="shared" si="106"/>
        <v>272.22000000000003</v>
      </c>
      <c r="CQ86" s="2">
        <f t="shared" si="107"/>
        <v>272.22000000000003</v>
      </c>
      <c r="CR86" s="2">
        <f t="shared" si="108"/>
        <v>0</v>
      </c>
      <c r="CS86" s="2">
        <f t="shared" si="109"/>
        <v>0</v>
      </c>
      <c r="CT86" s="2">
        <f t="shared" si="110"/>
        <v>0</v>
      </c>
      <c r="CU86" s="2">
        <f t="shared" si="111"/>
        <v>0</v>
      </c>
      <c r="CV86" s="2">
        <f t="shared" si="112"/>
        <v>0</v>
      </c>
      <c r="CW86" s="2">
        <f t="shared" si="113"/>
        <v>0</v>
      </c>
      <c r="CX86" s="2">
        <f t="shared" si="114"/>
        <v>0</v>
      </c>
      <c r="CY86" s="2">
        <f t="shared" si="115"/>
        <v>0</v>
      </c>
      <c r="CZ86" s="2">
        <f t="shared" si="116"/>
        <v>0</v>
      </c>
      <c r="DA86" s="2"/>
      <c r="DB86" s="2"/>
      <c r="DC86" s="2" t="s">
        <v>6</v>
      </c>
      <c r="DD86" s="2" t="s">
        <v>6</v>
      </c>
      <c r="DE86" s="2" t="s">
        <v>6</v>
      </c>
      <c r="DF86" s="2" t="s">
        <v>6</v>
      </c>
      <c r="DG86" s="2" t="s">
        <v>6</v>
      </c>
      <c r="DH86" s="2" t="s">
        <v>6</v>
      </c>
      <c r="DI86" s="2" t="s">
        <v>6</v>
      </c>
      <c r="DJ86" s="2" t="s">
        <v>6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1010</v>
      </c>
      <c r="DV86" s="2" t="s">
        <v>61</v>
      </c>
      <c r="DW86" s="2" t="s">
        <v>61</v>
      </c>
      <c r="DX86" s="2">
        <v>1</v>
      </c>
      <c r="DY86" s="2"/>
      <c r="DZ86" s="2"/>
      <c r="EA86" s="2"/>
      <c r="EB86" s="2"/>
      <c r="EC86" s="2"/>
      <c r="ED86" s="2"/>
      <c r="EE86" s="2">
        <v>27029022</v>
      </c>
      <c r="EF86" s="2">
        <v>2</v>
      </c>
      <c r="EG86" s="2" t="s">
        <v>30</v>
      </c>
      <c r="EH86" s="2">
        <v>0</v>
      </c>
      <c r="EI86" s="2" t="s">
        <v>6</v>
      </c>
      <c r="EJ86" s="2">
        <v>1</v>
      </c>
      <c r="EK86" s="2">
        <v>9001</v>
      </c>
      <c r="EL86" s="2" t="s">
        <v>162</v>
      </c>
      <c r="EM86" s="2" t="s">
        <v>163</v>
      </c>
      <c r="EN86" s="2"/>
      <c r="EO86" s="2" t="s">
        <v>6</v>
      </c>
      <c r="EP86" s="2"/>
      <c r="EQ86" s="2">
        <v>0</v>
      </c>
      <c r="ER86" s="2">
        <v>272.22000000000003</v>
      </c>
      <c r="ES86" s="2">
        <v>272.22000000000003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89"/>
        <v>0</v>
      </c>
      <c r="FS86" s="2">
        <v>0</v>
      </c>
      <c r="FT86" s="2" t="s">
        <v>33</v>
      </c>
      <c r="FU86" s="2" t="s">
        <v>34</v>
      </c>
      <c r="FV86" s="2"/>
      <c r="FW86" s="2"/>
      <c r="FX86" s="2">
        <v>81</v>
      </c>
      <c r="FY86" s="2">
        <v>72.25</v>
      </c>
      <c r="FZ86" s="2"/>
      <c r="GA86" s="2" t="s">
        <v>6</v>
      </c>
      <c r="GB86" s="2"/>
      <c r="GC86" s="2"/>
      <c r="GD86" s="2">
        <v>0</v>
      </c>
      <c r="GE86" s="2"/>
      <c r="GF86" s="2">
        <v>735354979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0"/>
        <v>0</v>
      </c>
      <c r="GM86" s="2">
        <f t="shared" si="117"/>
        <v>272.22000000000003</v>
      </c>
      <c r="GN86" s="2">
        <f t="shared" si="118"/>
        <v>272.22000000000003</v>
      </c>
      <c r="GO86" s="2">
        <f t="shared" si="119"/>
        <v>0</v>
      </c>
      <c r="GP86" s="2">
        <f t="shared" si="120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121"/>
        <v>0</v>
      </c>
      <c r="GW86" s="2">
        <v>1</v>
      </c>
      <c r="GX86" s="2">
        <f t="shared" si="122"/>
        <v>0</v>
      </c>
      <c r="GY86" s="2"/>
      <c r="GZ86" s="2"/>
      <c r="HA86" s="2">
        <v>0</v>
      </c>
      <c r="HB86" s="2">
        <v>0</v>
      </c>
      <c r="HC86" s="2">
        <f t="shared" si="123"/>
        <v>0</v>
      </c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244</v>
      </c>
      <c r="E87" t="s">
        <v>176</v>
      </c>
      <c r="F87" t="s">
        <v>177</v>
      </c>
      <c r="G87" t="s">
        <v>178</v>
      </c>
      <c r="H87" t="s">
        <v>61</v>
      </c>
      <c r="I87">
        <f>I83*J87</f>
        <v>0.99999999999999989</v>
      </c>
      <c r="J87">
        <v>0.36630036630036628</v>
      </c>
      <c r="O87">
        <f t="shared" si="91"/>
        <v>1826.6</v>
      </c>
      <c r="P87">
        <f t="shared" si="92"/>
        <v>1826.6</v>
      </c>
      <c r="Q87">
        <f t="shared" si="93"/>
        <v>0</v>
      </c>
      <c r="R87">
        <f t="shared" si="94"/>
        <v>0</v>
      </c>
      <c r="S87">
        <f t="shared" si="95"/>
        <v>0</v>
      </c>
      <c r="T87">
        <f t="shared" si="96"/>
        <v>0</v>
      </c>
      <c r="U87">
        <f t="shared" si="97"/>
        <v>0</v>
      </c>
      <c r="V87">
        <f t="shared" si="98"/>
        <v>0</v>
      </c>
      <c r="W87">
        <f t="shared" si="99"/>
        <v>0</v>
      </c>
      <c r="X87">
        <f t="shared" si="100"/>
        <v>0</v>
      </c>
      <c r="Y87">
        <f t="shared" si="101"/>
        <v>0</v>
      </c>
      <c r="AA87">
        <v>28045061</v>
      </c>
      <c r="AB87">
        <f t="shared" si="102"/>
        <v>272.22000000000003</v>
      </c>
      <c r="AC87">
        <f t="shared" si="103"/>
        <v>272.22000000000003</v>
      </c>
      <c r="AD87">
        <f t="shared" si="124"/>
        <v>0</v>
      </c>
      <c r="AE87">
        <f t="shared" si="125"/>
        <v>0</v>
      </c>
      <c r="AF87">
        <f t="shared" si="125"/>
        <v>0</v>
      </c>
      <c r="AG87">
        <f t="shared" si="104"/>
        <v>0</v>
      </c>
      <c r="AH87">
        <f t="shared" si="126"/>
        <v>0</v>
      </c>
      <c r="AI87">
        <f t="shared" si="126"/>
        <v>0</v>
      </c>
      <c r="AJ87">
        <f t="shared" si="105"/>
        <v>0</v>
      </c>
      <c r="AK87">
        <v>272.22000000000003</v>
      </c>
      <c r="AL87">
        <v>272.22000000000003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81</v>
      </c>
      <c r="AU87">
        <v>72</v>
      </c>
      <c r="AV87">
        <v>1</v>
      </c>
      <c r="AW87">
        <v>1</v>
      </c>
      <c r="AZ87">
        <v>6.71</v>
      </c>
      <c r="BA87">
        <v>1</v>
      </c>
      <c r="BB87">
        <v>1</v>
      </c>
      <c r="BC87">
        <v>6.71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179</v>
      </c>
      <c r="BM87">
        <v>9001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90</v>
      </c>
      <c r="CA87">
        <v>85</v>
      </c>
      <c r="CE87">
        <v>0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106"/>
        <v>1826.6</v>
      </c>
      <c r="CQ87">
        <f t="shared" si="107"/>
        <v>1826.5962000000002</v>
      </c>
      <c r="CR87">
        <f t="shared" si="108"/>
        <v>0</v>
      </c>
      <c r="CS87">
        <f t="shared" si="109"/>
        <v>0</v>
      </c>
      <c r="CT87">
        <f t="shared" si="110"/>
        <v>0</v>
      </c>
      <c r="CU87">
        <f t="shared" si="111"/>
        <v>0</v>
      </c>
      <c r="CV87">
        <f t="shared" si="112"/>
        <v>0</v>
      </c>
      <c r="CW87">
        <f t="shared" si="113"/>
        <v>0</v>
      </c>
      <c r="CX87">
        <f t="shared" si="114"/>
        <v>0</v>
      </c>
      <c r="CY87">
        <f t="shared" si="115"/>
        <v>0</v>
      </c>
      <c r="CZ87">
        <f t="shared" si="116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1010</v>
      </c>
      <c r="DV87" t="s">
        <v>61</v>
      </c>
      <c r="DW87" t="s">
        <v>61</v>
      </c>
      <c r="DX87">
        <v>1</v>
      </c>
      <c r="EE87">
        <v>27029022</v>
      </c>
      <c r="EF87">
        <v>2</v>
      </c>
      <c r="EG87" t="s">
        <v>30</v>
      </c>
      <c r="EH87">
        <v>0</v>
      </c>
      <c r="EI87" t="s">
        <v>6</v>
      </c>
      <c r="EJ87">
        <v>1</v>
      </c>
      <c r="EK87">
        <v>9001</v>
      </c>
      <c r="EL87" t="s">
        <v>162</v>
      </c>
      <c r="EM87" t="s">
        <v>163</v>
      </c>
      <c r="EO87" t="s">
        <v>6</v>
      </c>
      <c r="EQ87">
        <v>0</v>
      </c>
      <c r="ER87">
        <v>272.22000000000003</v>
      </c>
      <c r="ES87">
        <v>272.22000000000003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89"/>
        <v>0</v>
      </c>
      <c r="FS87">
        <v>0</v>
      </c>
      <c r="FT87" t="s">
        <v>33</v>
      </c>
      <c r="FU87" t="s">
        <v>34</v>
      </c>
      <c r="FX87">
        <v>81</v>
      </c>
      <c r="FY87">
        <v>72.25</v>
      </c>
      <c r="GA87" t="s">
        <v>6</v>
      </c>
      <c r="GD87">
        <v>0</v>
      </c>
      <c r="GF87">
        <v>735354979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90"/>
        <v>0</v>
      </c>
      <c r="GM87">
        <f t="shared" si="117"/>
        <v>1826.6</v>
      </c>
      <c r="GN87">
        <f t="shared" si="118"/>
        <v>1826.6</v>
      </c>
      <c r="GO87">
        <f t="shared" si="119"/>
        <v>0</v>
      </c>
      <c r="GP87">
        <f t="shared" si="120"/>
        <v>0</v>
      </c>
      <c r="GR87">
        <v>0</v>
      </c>
      <c r="GS87">
        <v>3</v>
      </c>
      <c r="GT87">
        <v>0</v>
      </c>
      <c r="GU87" t="s">
        <v>6</v>
      </c>
      <c r="GV87">
        <f t="shared" si="121"/>
        <v>0</v>
      </c>
      <c r="GW87">
        <v>1</v>
      </c>
      <c r="GX87">
        <f t="shared" si="122"/>
        <v>0</v>
      </c>
      <c r="HA87">
        <v>0</v>
      </c>
      <c r="HB87">
        <v>0</v>
      </c>
      <c r="HC87">
        <f t="shared" si="123"/>
        <v>0</v>
      </c>
      <c r="IK87">
        <v>0</v>
      </c>
    </row>
    <row r="88" spans="1:255" x14ac:dyDescent="0.2">
      <c r="A88" s="2">
        <v>17</v>
      </c>
      <c r="B88" s="2">
        <v>1</v>
      </c>
      <c r="C88" s="2">
        <f>ROW(SmtRes!A258)</f>
        <v>258</v>
      </c>
      <c r="D88" s="2">
        <f>ROW(EtalonRes!A235)</f>
        <v>235</v>
      </c>
      <c r="E88" s="2" t="s">
        <v>180</v>
      </c>
      <c r="F88" s="2" t="s">
        <v>181</v>
      </c>
      <c r="G88" s="2" t="s">
        <v>182</v>
      </c>
      <c r="H88" s="2" t="s">
        <v>16</v>
      </c>
      <c r="I88" s="2">
        <f>ROUND(4/100,9)</f>
        <v>0.04</v>
      </c>
      <c r="J88" s="2">
        <v>0</v>
      </c>
      <c r="K88" s="2"/>
      <c r="L88" s="2"/>
      <c r="M88" s="2"/>
      <c r="N88" s="2"/>
      <c r="O88" s="2">
        <f t="shared" si="91"/>
        <v>54.83</v>
      </c>
      <c r="P88" s="2">
        <f t="shared" si="92"/>
        <v>20.57</v>
      </c>
      <c r="Q88" s="2">
        <f t="shared" si="93"/>
        <v>6.23</v>
      </c>
      <c r="R88" s="2">
        <f t="shared" si="94"/>
        <v>0.88</v>
      </c>
      <c r="S88" s="2">
        <f t="shared" si="95"/>
        <v>28.03</v>
      </c>
      <c r="T88" s="2">
        <f t="shared" si="96"/>
        <v>0</v>
      </c>
      <c r="U88" s="2">
        <f t="shared" si="97"/>
        <v>2.8256000000000001</v>
      </c>
      <c r="V88" s="2">
        <f t="shared" si="98"/>
        <v>7.0000000000000007E-2</v>
      </c>
      <c r="W88" s="2">
        <f t="shared" si="99"/>
        <v>0</v>
      </c>
      <c r="X88" s="2">
        <f t="shared" si="100"/>
        <v>27.46</v>
      </c>
      <c r="Y88" s="2">
        <f t="shared" si="101"/>
        <v>18.79</v>
      </c>
      <c r="Z88" s="2"/>
      <c r="AA88" s="2">
        <v>28045047</v>
      </c>
      <c r="AB88" s="2">
        <f t="shared" si="102"/>
        <v>1370.83</v>
      </c>
      <c r="AC88" s="2">
        <f t="shared" si="103"/>
        <v>514.36</v>
      </c>
      <c r="AD88" s="2">
        <f t="shared" si="124"/>
        <v>155.72</v>
      </c>
      <c r="AE88" s="2">
        <f t="shared" si="125"/>
        <v>21.97</v>
      </c>
      <c r="AF88" s="2">
        <f t="shared" si="125"/>
        <v>700.75</v>
      </c>
      <c r="AG88" s="2">
        <f t="shared" si="104"/>
        <v>0</v>
      </c>
      <c r="AH88" s="2">
        <f t="shared" si="126"/>
        <v>70.64</v>
      </c>
      <c r="AI88" s="2">
        <f t="shared" si="126"/>
        <v>1.75</v>
      </c>
      <c r="AJ88" s="2">
        <f t="shared" si="105"/>
        <v>0</v>
      </c>
      <c r="AK88" s="2">
        <v>1370.83</v>
      </c>
      <c r="AL88" s="2">
        <v>514.36</v>
      </c>
      <c r="AM88" s="2">
        <v>155.72</v>
      </c>
      <c r="AN88" s="2">
        <v>21.97</v>
      </c>
      <c r="AO88" s="2">
        <v>700.75</v>
      </c>
      <c r="AP88" s="2">
        <v>0</v>
      </c>
      <c r="AQ88" s="2">
        <v>70.64</v>
      </c>
      <c r="AR88" s="2">
        <v>1.75</v>
      </c>
      <c r="AS88" s="2">
        <v>0</v>
      </c>
      <c r="AT88" s="2">
        <v>95</v>
      </c>
      <c r="AU88" s="2">
        <v>65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0</v>
      </c>
      <c r="BI88" s="2">
        <v>2</v>
      </c>
      <c r="BJ88" s="2" t="s">
        <v>183</v>
      </c>
      <c r="BK88" s="2"/>
      <c r="BL88" s="2"/>
      <c r="BM88" s="2">
        <v>108001</v>
      </c>
      <c r="BN88" s="2">
        <v>0</v>
      </c>
      <c r="BO88" s="2" t="s">
        <v>6</v>
      </c>
      <c r="BP88" s="2">
        <v>0</v>
      </c>
      <c r="BQ88" s="2">
        <v>3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95</v>
      </c>
      <c r="CA88" s="2">
        <v>65</v>
      </c>
      <c r="CB88" s="2"/>
      <c r="CC88" s="2"/>
      <c r="CD88" s="2"/>
      <c r="CE88" s="2">
        <v>0</v>
      </c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si="106"/>
        <v>54.83</v>
      </c>
      <c r="CQ88" s="2">
        <f t="shared" si="107"/>
        <v>514.36</v>
      </c>
      <c r="CR88" s="2">
        <f t="shared" si="108"/>
        <v>155.72</v>
      </c>
      <c r="CS88" s="2">
        <f t="shared" si="109"/>
        <v>21.97</v>
      </c>
      <c r="CT88" s="2">
        <f t="shared" si="110"/>
        <v>700.75</v>
      </c>
      <c r="CU88" s="2">
        <f t="shared" si="111"/>
        <v>0</v>
      </c>
      <c r="CV88" s="2">
        <f t="shared" si="112"/>
        <v>70.64</v>
      </c>
      <c r="CW88" s="2">
        <f t="shared" si="113"/>
        <v>1.75</v>
      </c>
      <c r="CX88" s="2">
        <f t="shared" si="114"/>
        <v>0</v>
      </c>
      <c r="CY88" s="2">
        <f t="shared" si="115"/>
        <v>27.464499999999997</v>
      </c>
      <c r="CZ88" s="2">
        <f t="shared" si="116"/>
        <v>18.791499999999999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1013</v>
      </c>
      <c r="DV88" s="2" t="s">
        <v>16</v>
      </c>
      <c r="DW88" s="2" t="s">
        <v>16</v>
      </c>
      <c r="DX88" s="2">
        <v>1</v>
      </c>
      <c r="DY88" s="2"/>
      <c r="DZ88" s="2"/>
      <c r="EA88" s="2"/>
      <c r="EB88" s="2"/>
      <c r="EC88" s="2"/>
      <c r="ED88" s="2"/>
      <c r="EE88" s="2">
        <v>27028906</v>
      </c>
      <c r="EF88" s="2">
        <v>3</v>
      </c>
      <c r="EG88" s="2" t="s">
        <v>55</v>
      </c>
      <c r="EH88" s="2">
        <v>0</v>
      </c>
      <c r="EI88" s="2" t="s">
        <v>6</v>
      </c>
      <c r="EJ88" s="2">
        <v>2</v>
      </c>
      <c r="EK88" s="2">
        <v>108001</v>
      </c>
      <c r="EL88" s="2" t="s">
        <v>98</v>
      </c>
      <c r="EM88" s="2" t="s">
        <v>99</v>
      </c>
      <c r="EN88" s="2"/>
      <c r="EO88" s="2" t="s">
        <v>6</v>
      </c>
      <c r="EP88" s="2"/>
      <c r="EQ88" s="2">
        <v>0</v>
      </c>
      <c r="ER88" s="2">
        <v>1370.83</v>
      </c>
      <c r="ES88" s="2">
        <v>514.36</v>
      </c>
      <c r="ET88" s="2">
        <v>155.72</v>
      </c>
      <c r="EU88" s="2">
        <v>21.97</v>
      </c>
      <c r="EV88" s="2">
        <v>700.75</v>
      </c>
      <c r="EW88" s="2">
        <v>70.64</v>
      </c>
      <c r="EX88" s="2">
        <v>1.75</v>
      </c>
      <c r="EY88" s="2">
        <v>0</v>
      </c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ref="FR88:FR123" si="127">ROUND(IF(AND(BH88=3,BI88=3),P88,0),2)</f>
        <v>0</v>
      </c>
      <c r="FS88" s="2">
        <v>0</v>
      </c>
      <c r="FT88" s="2"/>
      <c r="FU88" s="2"/>
      <c r="FV88" s="2"/>
      <c r="FW88" s="2"/>
      <c r="FX88" s="2">
        <v>95</v>
      </c>
      <c r="FY88" s="2">
        <v>65</v>
      </c>
      <c r="FZ88" s="2"/>
      <c r="GA88" s="2" t="s">
        <v>6</v>
      </c>
      <c r="GB88" s="2"/>
      <c r="GC88" s="2"/>
      <c r="GD88" s="2">
        <v>0</v>
      </c>
      <c r="GE88" s="2"/>
      <c r="GF88" s="2">
        <v>1747217018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ref="GL88:GL123" si="128">ROUND(IF(AND(BH88=3,BI88=3,FS88&lt;&gt;0),P88,0),2)</f>
        <v>0</v>
      </c>
      <c r="GM88" s="2">
        <f t="shared" si="117"/>
        <v>101.08</v>
      </c>
      <c r="GN88" s="2">
        <f t="shared" si="118"/>
        <v>0</v>
      </c>
      <c r="GO88" s="2">
        <f t="shared" si="119"/>
        <v>101.08</v>
      </c>
      <c r="GP88" s="2">
        <f t="shared" si="120"/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si="121"/>
        <v>0</v>
      </c>
      <c r="GW88" s="2">
        <v>1</v>
      </c>
      <c r="GX88" s="2">
        <f t="shared" si="122"/>
        <v>0</v>
      </c>
      <c r="GY88" s="2"/>
      <c r="GZ88" s="2"/>
      <c r="HA88" s="2">
        <v>0</v>
      </c>
      <c r="HB88" s="2">
        <v>0</v>
      </c>
      <c r="HC88" s="2">
        <f t="shared" si="123"/>
        <v>0</v>
      </c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17</v>
      </c>
      <c r="B89">
        <v>1</v>
      </c>
      <c r="C89">
        <f>ROW(SmtRes!A268)</f>
        <v>268</v>
      </c>
      <c r="D89">
        <f>ROW(EtalonRes!A244)</f>
        <v>244</v>
      </c>
      <c r="E89" t="s">
        <v>180</v>
      </c>
      <c r="F89" t="s">
        <v>181</v>
      </c>
      <c r="G89" t="s">
        <v>182</v>
      </c>
      <c r="H89" t="s">
        <v>16</v>
      </c>
      <c r="I89">
        <f>ROUND(4/100,9)</f>
        <v>0.04</v>
      </c>
      <c r="J89">
        <v>0</v>
      </c>
      <c r="O89">
        <f t="shared" si="91"/>
        <v>367.93</v>
      </c>
      <c r="P89">
        <f t="shared" si="92"/>
        <v>138.05000000000001</v>
      </c>
      <c r="Q89">
        <f t="shared" si="93"/>
        <v>41.8</v>
      </c>
      <c r="R89">
        <f t="shared" si="94"/>
        <v>5.9</v>
      </c>
      <c r="S89">
        <f t="shared" si="95"/>
        <v>188.08</v>
      </c>
      <c r="T89">
        <f t="shared" si="96"/>
        <v>0</v>
      </c>
      <c r="U89">
        <f t="shared" si="97"/>
        <v>2.8256000000000001</v>
      </c>
      <c r="V89">
        <f t="shared" si="98"/>
        <v>7.0000000000000007E-2</v>
      </c>
      <c r="W89">
        <f t="shared" si="99"/>
        <v>0</v>
      </c>
      <c r="X89">
        <f t="shared" si="100"/>
        <v>184.28</v>
      </c>
      <c r="Y89">
        <f t="shared" si="101"/>
        <v>126.09</v>
      </c>
      <c r="AA89">
        <v>28045061</v>
      </c>
      <c r="AB89">
        <f t="shared" si="102"/>
        <v>1370.83</v>
      </c>
      <c r="AC89">
        <f t="shared" si="103"/>
        <v>514.36</v>
      </c>
      <c r="AD89">
        <f t="shared" si="124"/>
        <v>155.72</v>
      </c>
      <c r="AE89">
        <f t="shared" si="125"/>
        <v>21.97</v>
      </c>
      <c r="AF89">
        <f t="shared" si="125"/>
        <v>700.75</v>
      </c>
      <c r="AG89">
        <f t="shared" si="104"/>
        <v>0</v>
      </c>
      <c r="AH89">
        <f t="shared" si="126"/>
        <v>70.64</v>
      </c>
      <c r="AI89">
        <f t="shared" si="126"/>
        <v>1.75</v>
      </c>
      <c r="AJ89">
        <f t="shared" si="105"/>
        <v>0</v>
      </c>
      <c r="AK89">
        <v>1370.83</v>
      </c>
      <c r="AL89">
        <v>514.36</v>
      </c>
      <c r="AM89">
        <v>155.72</v>
      </c>
      <c r="AN89">
        <v>21.97</v>
      </c>
      <c r="AO89">
        <v>700.75</v>
      </c>
      <c r="AP89">
        <v>0</v>
      </c>
      <c r="AQ89">
        <v>70.64</v>
      </c>
      <c r="AR89">
        <v>1.75</v>
      </c>
      <c r="AS89">
        <v>0</v>
      </c>
      <c r="AT89">
        <v>95</v>
      </c>
      <c r="AU89">
        <v>65</v>
      </c>
      <c r="AV89">
        <v>1</v>
      </c>
      <c r="AW89">
        <v>1</v>
      </c>
      <c r="AZ89">
        <v>6.71</v>
      </c>
      <c r="BA89">
        <v>6.71</v>
      </c>
      <c r="BB89">
        <v>6.71</v>
      </c>
      <c r="BC89">
        <v>6.71</v>
      </c>
      <c r="BD89" t="s">
        <v>6</v>
      </c>
      <c r="BE89" t="s">
        <v>6</v>
      </c>
      <c r="BF89" t="s">
        <v>6</v>
      </c>
      <c r="BG89" t="s">
        <v>6</v>
      </c>
      <c r="BH89">
        <v>0</v>
      </c>
      <c r="BI89">
        <v>2</v>
      </c>
      <c r="BJ89" t="s">
        <v>183</v>
      </c>
      <c r="BM89">
        <v>108001</v>
      </c>
      <c r="BN89">
        <v>0</v>
      </c>
      <c r="BO89" t="s">
        <v>6</v>
      </c>
      <c r="BP89">
        <v>0</v>
      </c>
      <c r="BQ89">
        <v>3</v>
      </c>
      <c r="BR89">
        <v>0</v>
      </c>
      <c r="BS89">
        <v>6.71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95</v>
      </c>
      <c r="CA89">
        <v>65</v>
      </c>
      <c r="CE89">
        <v>0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106"/>
        <v>367.93000000000006</v>
      </c>
      <c r="CQ89">
        <f t="shared" si="107"/>
        <v>3451.3555999999999</v>
      </c>
      <c r="CR89">
        <f t="shared" si="108"/>
        <v>1044.8812</v>
      </c>
      <c r="CS89">
        <f t="shared" si="109"/>
        <v>147.4187</v>
      </c>
      <c r="CT89">
        <f t="shared" si="110"/>
        <v>4702.0325000000003</v>
      </c>
      <c r="CU89">
        <f t="shared" si="111"/>
        <v>0</v>
      </c>
      <c r="CV89">
        <f t="shared" si="112"/>
        <v>70.64</v>
      </c>
      <c r="CW89">
        <f t="shared" si="113"/>
        <v>1.75</v>
      </c>
      <c r="CX89">
        <f t="shared" si="114"/>
        <v>0</v>
      </c>
      <c r="CY89">
        <f t="shared" si="115"/>
        <v>184.28100000000003</v>
      </c>
      <c r="CZ89">
        <f t="shared" si="116"/>
        <v>126.087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1013</v>
      </c>
      <c r="DV89" t="s">
        <v>16</v>
      </c>
      <c r="DW89" t="s">
        <v>16</v>
      </c>
      <c r="DX89">
        <v>1</v>
      </c>
      <c r="EE89">
        <v>27028906</v>
      </c>
      <c r="EF89">
        <v>3</v>
      </c>
      <c r="EG89" t="s">
        <v>55</v>
      </c>
      <c r="EH89">
        <v>0</v>
      </c>
      <c r="EI89" t="s">
        <v>6</v>
      </c>
      <c r="EJ89">
        <v>2</v>
      </c>
      <c r="EK89">
        <v>108001</v>
      </c>
      <c r="EL89" t="s">
        <v>98</v>
      </c>
      <c r="EM89" t="s">
        <v>99</v>
      </c>
      <c r="EO89" t="s">
        <v>6</v>
      </c>
      <c r="EQ89">
        <v>0</v>
      </c>
      <c r="ER89">
        <v>1370.83</v>
      </c>
      <c r="ES89">
        <v>514.36</v>
      </c>
      <c r="ET89">
        <v>155.72</v>
      </c>
      <c r="EU89">
        <v>21.97</v>
      </c>
      <c r="EV89">
        <v>700.75</v>
      </c>
      <c r="EW89">
        <v>70.64</v>
      </c>
      <c r="EX89">
        <v>1.75</v>
      </c>
      <c r="EY89">
        <v>0</v>
      </c>
      <c r="FQ89">
        <v>0</v>
      </c>
      <c r="FR89">
        <f t="shared" si="127"/>
        <v>0</v>
      </c>
      <c r="FS89">
        <v>0</v>
      </c>
      <c r="FX89">
        <v>95</v>
      </c>
      <c r="FY89">
        <v>65</v>
      </c>
      <c r="GA89" t="s">
        <v>6</v>
      </c>
      <c r="GD89">
        <v>0</v>
      </c>
      <c r="GF89">
        <v>1747217018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128"/>
        <v>0</v>
      </c>
      <c r="GM89">
        <f t="shared" si="117"/>
        <v>678.3</v>
      </c>
      <c r="GN89">
        <f t="shared" si="118"/>
        <v>0</v>
      </c>
      <c r="GO89">
        <f t="shared" si="119"/>
        <v>678.3</v>
      </c>
      <c r="GP89">
        <f t="shared" si="120"/>
        <v>0</v>
      </c>
      <c r="GR89">
        <v>0</v>
      </c>
      <c r="GS89">
        <v>3</v>
      </c>
      <c r="GT89">
        <v>0</v>
      </c>
      <c r="GU89" t="s">
        <v>6</v>
      </c>
      <c r="GV89">
        <f t="shared" si="121"/>
        <v>0</v>
      </c>
      <c r="GW89">
        <v>1</v>
      </c>
      <c r="GX89">
        <f t="shared" si="122"/>
        <v>0</v>
      </c>
      <c r="HA89">
        <v>0</v>
      </c>
      <c r="HB89">
        <v>0</v>
      </c>
      <c r="HC89">
        <f t="shared" si="123"/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258</v>
      </c>
      <c r="D90" s="2"/>
      <c r="E90" s="2" t="s">
        <v>184</v>
      </c>
      <c r="F90" s="2" t="s">
        <v>59</v>
      </c>
      <c r="G90" s="2" t="s">
        <v>185</v>
      </c>
      <c r="H90" s="2" t="s">
        <v>61</v>
      </c>
      <c r="I90" s="2">
        <f>I88*J90</f>
        <v>4</v>
      </c>
      <c r="J90" s="2">
        <v>100</v>
      </c>
      <c r="K90" s="2"/>
      <c r="L90" s="2"/>
      <c r="M90" s="2"/>
      <c r="N90" s="2"/>
      <c r="O90" s="2">
        <f t="shared" si="91"/>
        <v>1768.16</v>
      </c>
      <c r="P90" s="2">
        <f t="shared" si="92"/>
        <v>1768.16</v>
      </c>
      <c r="Q90" s="2">
        <f t="shared" si="93"/>
        <v>0</v>
      </c>
      <c r="R90" s="2">
        <f t="shared" si="94"/>
        <v>0</v>
      </c>
      <c r="S90" s="2">
        <f t="shared" si="95"/>
        <v>0</v>
      </c>
      <c r="T90" s="2">
        <f t="shared" si="96"/>
        <v>0</v>
      </c>
      <c r="U90" s="2">
        <f t="shared" si="97"/>
        <v>0</v>
      </c>
      <c r="V90" s="2">
        <f t="shared" si="98"/>
        <v>0</v>
      </c>
      <c r="W90" s="2">
        <f t="shared" si="99"/>
        <v>0</v>
      </c>
      <c r="X90" s="2">
        <f t="shared" si="100"/>
        <v>0</v>
      </c>
      <c r="Y90" s="2">
        <f t="shared" si="101"/>
        <v>0</v>
      </c>
      <c r="Z90" s="2"/>
      <c r="AA90" s="2">
        <v>28045047</v>
      </c>
      <c r="AB90" s="2">
        <f t="shared" si="102"/>
        <v>442.04</v>
      </c>
      <c r="AC90" s="2">
        <f t="shared" si="103"/>
        <v>442.04</v>
      </c>
      <c r="AD90" s="2">
        <f t="shared" si="124"/>
        <v>0</v>
      </c>
      <c r="AE90" s="2">
        <f t="shared" si="125"/>
        <v>0</v>
      </c>
      <c r="AF90" s="2">
        <f t="shared" si="125"/>
        <v>0</v>
      </c>
      <c r="AG90" s="2">
        <f t="shared" si="104"/>
        <v>0</v>
      </c>
      <c r="AH90" s="2">
        <f t="shared" si="126"/>
        <v>0</v>
      </c>
      <c r="AI90" s="2">
        <f t="shared" si="126"/>
        <v>0</v>
      </c>
      <c r="AJ90" s="2">
        <f t="shared" si="105"/>
        <v>0</v>
      </c>
      <c r="AK90" s="2">
        <v>442.04</v>
      </c>
      <c r="AL90" s="2">
        <v>442.04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95</v>
      </c>
      <c r="AU90" s="2">
        <v>65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3</v>
      </c>
      <c r="BI90" s="2">
        <v>2</v>
      </c>
      <c r="BJ90" s="2" t="s">
        <v>6</v>
      </c>
      <c r="BK90" s="2"/>
      <c r="BL90" s="2"/>
      <c r="BM90" s="2">
        <v>108001</v>
      </c>
      <c r="BN90" s="2">
        <v>0</v>
      </c>
      <c r="BO90" s="2" t="s">
        <v>6</v>
      </c>
      <c r="BP90" s="2">
        <v>0</v>
      </c>
      <c r="BQ90" s="2">
        <v>3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95</v>
      </c>
      <c r="CA90" s="2">
        <v>65</v>
      </c>
      <c r="CB90" s="2"/>
      <c r="CC90" s="2"/>
      <c r="CD90" s="2"/>
      <c r="CE90" s="2">
        <v>0</v>
      </c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6</v>
      </c>
      <c r="CO90" s="2">
        <v>0</v>
      </c>
      <c r="CP90" s="2">
        <f t="shared" si="106"/>
        <v>1768.16</v>
      </c>
      <c r="CQ90" s="2">
        <f t="shared" si="107"/>
        <v>442.04</v>
      </c>
      <c r="CR90" s="2">
        <f t="shared" si="108"/>
        <v>0</v>
      </c>
      <c r="CS90" s="2">
        <f t="shared" si="109"/>
        <v>0</v>
      </c>
      <c r="CT90" s="2">
        <f t="shared" si="110"/>
        <v>0</v>
      </c>
      <c r="CU90" s="2">
        <f t="shared" si="111"/>
        <v>0</v>
      </c>
      <c r="CV90" s="2">
        <f t="shared" si="112"/>
        <v>0</v>
      </c>
      <c r="CW90" s="2">
        <f t="shared" si="113"/>
        <v>0</v>
      </c>
      <c r="CX90" s="2">
        <f t="shared" si="114"/>
        <v>0</v>
      </c>
      <c r="CY90" s="2">
        <f t="shared" si="115"/>
        <v>0</v>
      </c>
      <c r="CZ90" s="2">
        <f t="shared" si="116"/>
        <v>0</v>
      </c>
      <c r="DA90" s="2"/>
      <c r="DB90" s="2"/>
      <c r="DC90" s="2" t="s">
        <v>6</v>
      </c>
      <c r="DD90" s="2" t="s">
        <v>6</v>
      </c>
      <c r="DE90" s="2" t="s">
        <v>6</v>
      </c>
      <c r="DF90" s="2" t="s">
        <v>6</v>
      </c>
      <c r="DG90" s="2" t="s">
        <v>6</v>
      </c>
      <c r="DH90" s="2" t="s">
        <v>6</v>
      </c>
      <c r="DI90" s="2" t="s">
        <v>6</v>
      </c>
      <c r="DJ90" s="2" t="s">
        <v>6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1010</v>
      </c>
      <c r="DV90" s="2" t="s">
        <v>61</v>
      </c>
      <c r="DW90" s="2" t="s">
        <v>61</v>
      </c>
      <c r="DX90" s="2">
        <v>1</v>
      </c>
      <c r="DY90" s="2"/>
      <c r="DZ90" s="2"/>
      <c r="EA90" s="2"/>
      <c r="EB90" s="2"/>
      <c r="EC90" s="2"/>
      <c r="ED90" s="2"/>
      <c r="EE90" s="2">
        <v>27028906</v>
      </c>
      <c r="EF90" s="2">
        <v>3</v>
      </c>
      <c r="EG90" s="2" t="s">
        <v>55</v>
      </c>
      <c r="EH90" s="2">
        <v>0</v>
      </c>
      <c r="EI90" s="2" t="s">
        <v>6</v>
      </c>
      <c r="EJ90" s="2">
        <v>2</v>
      </c>
      <c r="EK90" s="2">
        <v>108001</v>
      </c>
      <c r="EL90" s="2" t="s">
        <v>98</v>
      </c>
      <c r="EM90" s="2" t="s">
        <v>99</v>
      </c>
      <c r="EN90" s="2"/>
      <c r="EO90" s="2" t="s">
        <v>6</v>
      </c>
      <c r="EP90" s="2"/>
      <c r="EQ90" s="2">
        <v>0</v>
      </c>
      <c r="ER90" s="2">
        <v>442.04</v>
      </c>
      <c r="ES90" s="2">
        <v>442.04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127"/>
        <v>0</v>
      </c>
      <c r="FS90" s="2">
        <v>0</v>
      </c>
      <c r="FT90" s="2"/>
      <c r="FU90" s="2"/>
      <c r="FV90" s="2"/>
      <c r="FW90" s="2"/>
      <c r="FX90" s="2">
        <v>95</v>
      </c>
      <c r="FY90" s="2">
        <v>65</v>
      </c>
      <c r="FZ90" s="2"/>
      <c r="GA90" s="2" t="s">
        <v>6</v>
      </c>
      <c r="GB90" s="2"/>
      <c r="GC90" s="2"/>
      <c r="GD90" s="2">
        <v>0</v>
      </c>
      <c r="GE90" s="2"/>
      <c r="GF90" s="2">
        <v>-1501698881</v>
      </c>
      <c r="GG90" s="2">
        <v>2</v>
      </c>
      <c r="GH90" s="2">
        <v>4</v>
      </c>
      <c r="GI90" s="2">
        <v>-2</v>
      </c>
      <c r="GJ90" s="2">
        <v>0</v>
      </c>
      <c r="GK90" s="2">
        <f>ROUND(R90*(R12)/100,2)</f>
        <v>0</v>
      </c>
      <c r="GL90" s="2">
        <f t="shared" si="128"/>
        <v>0</v>
      </c>
      <c r="GM90" s="2">
        <f t="shared" si="117"/>
        <v>1768.16</v>
      </c>
      <c r="GN90" s="2">
        <f t="shared" si="118"/>
        <v>0</v>
      </c>
      <c r="GO90" s="2">
        <f t="shared" si="119"/>
        <v>1768.16</v>
      </c>
      <c r="GP90" s="2">
        <f t="shared" si="120"/>
        <v>0</v>
      </c>
      <c r="GQ90" s="2"/>
      <c r="GR90" s="2">
        <v>0</v>
      </c>
      <c r="GS90" s="2">
        <v>2</v>
      </c>
      <c r="GT90" s="2">
        <v>0</v>
      </c>
      <c r="GU90" s="2" t="s">
        <v>6</v>
      </c>
      <c r="GV90" s="2">
        <f t="shared" si="121"/>
        <v>0</v>
      </c>
      <c r="GW90" s="2">
        <v>1</v>
      </c>
      <c r="GX90" s="2">
        <f t="shared" si="122"/>
        <v>0</v>
      </c>
      <c r="GY90" s="2"/>
      <c r="GZ90" s="2"/>
      <c r="HA90" s="2">
        <v>0</v>
      </c>
      <c r="HB90" s="2">
        <v>0</v>
      </c>
      <c r="HC90" s="2">
        <f t="shared" si="123"/>
        <v>0</v>
      </c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268</v>
      </c>
      <c r="E91" t="s">
        <v>184</v>
      </c>
      <c r="F91" t="s">
        <v>59</v>
      </c>
      <c r="G91" t="s">
        <v>185</v>
      </c>
      <c r="H91" t="s">
        <v>61</v>
      </c>
      <c r="I91">
        <f>I89*J91</f>
        <v>4</v>
      </c>
      <c r="J91">
        <v>100</v>
      </c>
      <c r="O91">
        <f t="shared" si="91"/>
        <v>11864.35</v>
      </c>
      <c r="P91">
        <f t="shared" si="92"/>
        <v>11864.35</v>
      </c>
      <c r="Q91">
        <f t="shared" si="93"/>
        <v>0</v>
      </c>
      <c r="R91">
        <f t="shared" si="94"/>
        <v>0</v>
      </c>
      <c r="S91">
        <f t="shared" si="95"/>
        <v>0</v>
      </c>
      <c r="T91">
        <f t="shared" si="96"/>
        <v>0</v>
      </c>
      <c r="U91">
        <f t="shared" si="97"/>
        <v>0</v>
      </c>
      <c r="V91">
        <f t="shared" si="98"/>
        <v>0</v>
      </c>
      <c r="W91">
        <f t="shared" si="99"/>
        <v>0</v>
      </c>
      <c r="X91">
        <f t="shared" si="100"/>
        <v>0</v>
      </c>
      <c r="Y91">
        <f t="shared" si="101"/>
        <v>0</v>
      </c>
      <c r="AA91">
        <v>28045061</v>
      </c>
      <c r="AB91">
        <f t="shared" si="102"/>
        <v>442.04</v>
      </c>
      <c r="AC91">
        <f t="shared" si="103"/>
        <v>442.04</v>
      </c>
      <c r="AD91">
        <f t="shared" si="124"/>
        <v>0</v>
      </c>
      <c r="AE91">
        <f t="shared" si="125"/>
        <v>0</v>
      </c>
      <c r="AF91">
        <f t="shared" si="125"/>
        <v>0</v>
      </c>
      <c r="AG91">
        <f t="shared" si="104"/>
        <v>0</v>
      </c>
      <c r="AH91">
        <f t="shared" si="126"/>
        <v>0</v>
      </c>
      <c r="AI91">
        <f t="shared" si="126"/>
        <v>0</v>
      </c>
      <c r="AJ91">
        <f t="shared" si="105"/>
        <v>0</v>
      </c>
      <c r="AK91">
        <v>442.04</v>
      </c>
      <c r="AL91">
        <v>442.04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95</v>
      </c>
      <c r="AU91">
        <v>65</v>
      </c>
      <c r="AV91">
        <v>1</v>
      </c>
      <c r="AW91">
        <v>1</v>
      </c>
      <c r="AZ91">
        <v>6.71</v>
      </c>
      <c r="BA91">
        <v>1</v>
      </c>
      <c r="BB91">
        <v>1</v>
      </c>
      <c r="BC91">
        <v>6.71</v>
      </c>
      <c r="BD91" t="s">
        <v>6</v>
      </c>
      <c r="BE91" t="s">
        <v>6</v>
      </c>
      <c r="BF91" t="s">
        <v>6</v>
      </c>
      <c r="BG91" t="s">
        <v>6</v>
      </c>
      <c r="BH91">
        <v>3</v>
      </c>
      <c r="BI91">
        <v>2</v>
      </c>
      <c r="BJ91" t="s">
        <v>6</v>
      </c>
      <c r="BM91">
        <v>108001</v>
      </c>
      <c r="BN91">
        <v>0</v>
      </c>
      <c r="BO91" t="s">
        <v>6</v>
      </c>
      <c r="BP91">
        <v>0</v>
      </c>
      <c r="BQ91">
        <v>3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95</v>
      </c>
      <c r="CA91">
        <v>65</v>
      </c>
      <c r="CE91">
        <v>0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106"/>
        <v>11864.35</v>
      </c>
      <c r="CQ91">
        <f t="shared" si="107"/>
        <v>2966.0884000000001</v>
      </c>
      <c r="CR91">
        <f t="shared" si="108"/>
        <v>0</v>
      </c>
      <c r="CS91">
        <f t="shared" si="109"/>
        <v>0</v>
      </c>
      <c r="CT91">
        <f t="shared" si="110"/>
        <v>0</v>
      </c>
      <c r="CU91">
        <f t="shared" si="111"/>
        <v>0</v>
      </c>
      <c r="CV91">
        <f t="shared" si="112"/>
        <v>0</v>
      </c>
      <c r="CW91">
        <f t="shared" si="113"/>
        <v>0</v>
      </c>
      <c r="CX91">
        <f t="shared" si="114"/>
        <v>0</v>
      </c>
      <c r="CY91">
        <f t="shared" si="115"/>
        <v>0</v>
      </c>
      <c r="CZ91">
        <f t="shared" si="116"/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1010</v>
      </c>
      <c r="DV91" t="s">
        <v>61</v>
      </c>
      <c r="DW91" t="s">
        <v>61</v>
      </c>
      <c r="DX91">
        <v>1</v>
      </c>
      <c r="EE91">
        <v>27028906</v>
      </c>
      <c r="EF91">
        <v>3</v>
      </c>
      <c r="EG91" t="s">
        <v>55</v>
      </c>
      <c r="EH91">
        <v>0</v>
      </c>
      <c r="EI91" t="s">
        <v>6</v>
      </c>
      <c r="EJ91">
        <v>2</v>
      </c>
      <c r="EK91">
        <v>108001</v>
      </c>
      <c r="EL91" t="s">
        <v>98</v>
      </c>
      <c r="EM91" t="s">
        <v>99</v>
      </c>
      <c r="EO91" t="s">
        <v>6</v>
      </c>
      <c r="EQ91">
        <v>0</v>
      </c>
      <c r="ER91">
        <v>442.04</v>
      </c>
      <c r="ES91">
        <v>442.04</v>
      </c>
      <c r="ET91">
        <v>0</v>
      </c>
      <c r="EU91">
        <v>0</v>
      </c>
      <c r="EV91">
        <v>0</v>
      </c>
      <c r="EW91">
        <v>0</v>
      </c>
      <c r="EX91">
        <v>0</v>
      </c>
      <c r="EZ91">
        <v>5</v>
      </c>
      <c r="FC91">
        <v>0</v>
      </c>
      <c r="FD91">
        <v>18</v>
      </c>
      <c r="FF91">
        <v>2966.09</v>
      </c>
      <c r="FQ91">
        <v>0</v>
      </c>
      <c r="FR91">
        <f t="shared" si="127"/>
        <v>0</v>
      </c>
      <c r="FS91">
        <v>0</v>
      </c>
      <c r="FX91">
        <v>95</v>
      </c>
      <c r="FY91">
        <v>65</v>
      </c>
      <c r="GA91" t="s">
        <v>186</v>
      </c>
      <c r="GD91">
        <v>0</v>
      </c>
      <c r="GF91">
        <v>-1501698881</v>
      </c>
      <c r="GG91">
        <v>1</v>
      </c>
      <c r="GH91">
        <v>3</v>
      </c>
      <c r="GI91">
        <v>4</v>
      </c>
      <c r="GJ91">
        <v>0</v>
      </c>
      <c r="GK91">
        <f>ROUND(R91*(S12)/100,2)</f>
        <v>0</v>
      </c>
      <c r="GL91">
        <f t="shared" si="128"/>
        <v>0</v>
      </c>
      <c r="GM91">
        <f t="shared" si="117"/>
        <v>11864.35</v>
      </c>
      <c r="GN91">
        <f t="shared" si="118"/>
        <v>0</v>
      </c>
      <c r="GO91">
        <f t="shared" si="119"/>
        <v>11864.35</v>
      </c>
      <c r="GP91">
        <f t="shared" si="120"/>
        <v>0</v>
      </c>
      <c r="GR91">
        <v>1</v>
      </c>
      <c r="GS91">
        <v>1</v>
      </c>
      <c r="GT91">
        <v>0</v>
      </c>
      <c r="GU91" t="s">
        <v>6</v>
      </c>
      <c r="GV91">
        <f t="shared" si="121"/>
        <v>0</v>
      </c>
      <c r="GW91">
        <v>1</v>
      </c>
      <c r="GX91">
        <f t="shared" si="122"/>
        <v>0</v>
      </c>
      <c r="HA91">
        <v>0</v>
      </c>
      <c r="HB91">
        <v>0</v>
      </c>
      <c r="HC91">
        <f t="shared" si="123"/>
        <v>0</v>
      </c>
      <c r="IK91">
        <v>0</v>
      </c>
    </row>
    <row r="92" spans="1:255" x14ac:dyDescent="0.2">
      <c r="A92" s="2">
        <v>17</v>
      </c>
      <c r="B92" s="2">
        <v>1</v>
      </c>
      <c r="C92" s="2">
        <f>ROW(SmtRes!A276)</f>
        <v>276</v>
      </c>
      <c r="D92" s="2">
        <f>ROW(EtalonRes!A252)</f>
        <v>252</v>
      </c>
      <c r="E92" s="2" t="s">
        <v>187</v>
      </c>
      <c r="F92" s="2" t="s">
        <v>188</v>
      </c>
      <c r="G92" s="2" t="s">
        <v>189</v>
      </c>
      <c r="H92" s="2" t="s">
        <v>190</v>
      </c>
      <c r="I92" s="2">
        <f>ROUND(40/100,9)</f>
        <v>0.4</v>
      </c>
      <c r="J92" s="2">
        <v>0</v>
      </c>
      <c r="K92" s="2"/>
      <c r="L92" s="2"/>
      <c r="M92" s="2"/>
      <c r="N92" s="2"/>
      <c r="O92" s="2">
        <f t="shared" si="91"/>
        <v>157.59</v>
      </c>
      <c r="P92" s="2">
        <f t="shared" si="92"/>
        <v>0.53</v>
      </c>
      <c r="Q92" s="2">
        <f t="shared" si="93"/>
        <v>8.98</v>
      </c>
      <c r="R92" s="2">
        <f t="shared" si="94"/>
        <v>5.36</v>
      </c>
      <c r="S92" s="2">
        <f t="shared" si="95"/>
        <v>148.08000000000001</v>
      </c>
      <c r="T92" s="2">
        <f t="shared" si="96"/>
        <v>0</v>
      </c>
      <c r="U92" s="2">
        <f t="shared" si="97"/>
        <v>17.360399999999998</v>
      </c>
      <c r="V92" s="2">
        <f t="shared" si="98"/>
        <v>0.49500000000000005</v>
      </c>
      <c r="W92" s="2">
        <f t="shared" si="99"/>
        <v>0</v>
      </c>
      <c r="X92" s="2">
        <f t="shared" si="100"/>
        <v>145.77000000000001</v>
      </c>
      <c r="Y92" s="2">
        <f t="shared" si="101"/>
        <v>72.12</v>
      </c>
      <c r="Z92" s="2"/>
      <c r="AA92" s="2">
        <v>28045047</v>
      </c>
      <c r="AB92" s="2">
        <f t="shared" si="102"/>
        <v>393.99</v>
      </c>
      <c r="AC92" s="2">
        <f t="shared" si="103"/>
        <v>1.32</v>
      </c>
      <c r="AD92" s="2">
        <f>ROUND(((((ET92*1.25))-((EU92*1.25)))+AE92),2)</f>
        <v>22.46</v>
      </c>
      <c r="AE92" s="2">
        <f>ROUND(((EU92*1.25)),2)</f>
        <v>13.4</v>
      </c>
      <c r="AF92" s="2">
        <f>ROUND(((EV92*1.15)),2)</f>
        <v>370.21</v>
      </c>
      <c r="AG92" s="2">
        <f t="shared" si="104"/>
        <v>0</v>
      </c>
      <c r="AH92" s="2">
        <f>((EW92*1.15))</f>
        <v>43.400999999999996</v>
      </c>
      <c r="AI92" s="2">
        <f>((EX92*1.25))</f>
        <v>1.2375</v>
      </c>
      <c r="AJ92" s="2">
        <f t="shared" si="105"/>
        <v>0</v>
      </c>
      <c r="AK92" s="2">
        <v>341.21</v>
      </c>
      <c r="AL92" s="2">
        <v>1.32</v>
      </c>
      <c r="AM92" s="2">
        <v>17.97</v>
      </c>
      <c r="AN92" s="2">
        <v>10.72</v>
      </c>
      <c r="AO92" s="2">
        <v>321.92</v>
      </c>
      <c r="AP92" s="2">
        <v>0</v>
      </c>
      <c r="AQ92" s="2">
        <v>37.74</v>
      </c>
      <c r="AR92" s="2">
        <v>0.99</v>
      </c>
      <c r="AS92" s="2">
        <v>0</v>
      </c>
      <c r="AT92" s="2">
        <v>95</v>
      </c>
      <c r="AU92" s="2">
        <v>47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0</v>
      </c>
      <c r="BI92" s="2">
        <v>1</v>
      </c>
      <c r="BJ92" s="2" t="s">
        <v>191</v>
      </c>
      <c r="BK92" s="2"/>
      <c r="BL92" s="2"/>
      <c r="BM92" s="2">
        <v>15001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105</v>
      </c>
      <c r="CA92" s="2">
        <v>55</v>
      </c>
      <c r="CB92" s="2"/>
      <c r="CC92" s="2"/>
      <c r="CD92" s="2"/>
      <c r="CE92" s="2">
        <v>0</v>
      </c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678</v>
      </c>
      <c r="CO92" s="2">
        <v>0</v>
      </c>
      <c r="CP92" s="2">
        <f t="shared" si="106"/>
        <v>157.59</v>
      </c>
      <c r="CQ92" s="2">
        <f t="shared" si="107"/>
        <v>1.32</v>
      </c>
      <c r="CR92" s="2">
        <f t="shared" si="108"/>
        <v>22.46</v>
      </c>
      <c r="CS92" s="2">
        <f t="shared" si="109"/>
        <v>13.4</v>
      </c>
      <c r="CT92" s="2">
        <f t="shared" si="110"/>
        <v>370.21</v>
      </c>
      <c r="CU92" s="2">
        <f t="shared" si="111"/>
        <v>0</v>
      </c>
      <c r="CV92" s="2">
        <f t="shared" si="112"/>
        <v>43.400999999999996</v>
      </c>
      <c r="CW92" s="2">
        <f t="shared" si="113"/>
        <v>1.2375</v>
      </c>
      <c r="CX92" s="2">
        <f t="shared" si="114"/>
        <v>0</v>
      </c>
      <c r="CY92" s="2">
        <f t="shared" si="115"/>
        <v>145.76800000000003</v>
      </c>
      <c r="CZ92" s="2">
        <f t="shared" si="116"/>
        <v>72.116800000000012</v>
      </c>
      <c r="DA92" s="2"/>
      <c r="DB92" s="2"/>
      <c r="DC92" s="2" t="s">
        <v>6</v>
      </c>
      <c r="DD92" s="2" t="s">
        <v>6</v>
      </c>
      <c r="DE92" s="2" t="s">
        <v>72</v>
      </c>
      <c r="DF92" s="2" t="s">
        <v>72</v>
      </c>
      <c r="DG92" s="2" t="s">
        <v>73</v>
      </c>
      <c r="DH92" s="2" t="s">
        <v>6</v>
      </c>
      <c r="DI92" s="2" t="s">
        <v>73</v>
      </c>
      <c r="DJ92" s="2" t="s">
        <v>72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1005</v>
      </c>
      <c r="DV92" s="2" t="s">
        <v>190</v>
      </c>
      <c r="DW92" s="2" t="s">
        <v>190</v>
      </c>
      <c r="DX92" s="2">
        <v>100</v>
      </c>
      <c r="DY92" s="2"/>
      <c r="DZ92" s="2"/>
      <c r="EA92" s="2"/>
      <c r="EB92" s="2"/>
      <c r="EC92" s="2"/>
      <c r="ED92" s="2"/>
      <c r="EE92" s="2">
        <v>27029049</v>
      </c>
      <c r="EF92" s="2">
        <v>2</v>
      </c>
      <c r="EG92" s="2" t="s">
        <v>30</v>
      </c>
      <c r="EH92" s="2">
        <v>0</v>
      </c>
      <c r="EI92" s="2" t="s">
        <v>6</v>
      </c>
      <c r="EJ92" s="2">
        <v>1</v>
      </c>
      <c r="EK92" s="2">
        <v>15001</v>
      </c>
      <c r="EL92" s="2" t="s">
        <v>192</v>
      </c>
      <c r="EM92" s="2" t="s">
        <v>193</v>
      </c>
      <c r="EN92" s="2"/>
      <c r="EO92" s="2" t="s">
        <v>76</v>
      </c>
      <c r="EP92" s="2"/>
      <c r="EQ92" s="2">
        <v>0</v>
      </c>
      <c r="ER92" s="2">
        <v>341.21</v>
      </c>
      <c r="ES92" s="2">
        <v>1.32</v>
      </c>
      <c r="ET92" s="2">
        <v>17.97</v>
      </c>
      <c r="EU92" s="2">
        <v>10.72</v>
      </c>
      <c r="EV92" s="2">
        <v>321.92</v>
      </c>
      <c r="EW92" s="2">
        <v>37.74</v>
      </c>
      <c r="EX92" s="2">
        <v>0.99</v>
      </c>
      <c r="EY92" s="2">
        <v>0</v>
      </c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si="127"/>
        <v>0</v>
      </c>
      <c r="FS92" s="2">
        <v>0</v>
      </c>
      <c r="FT92" s="2" t="s">
        <v>33</v>
      </c>
      <c r="FU92" s="2" t="s">
        <v>34</v>
      </c>
      <c r="FV92" s="2"/>
      <c r="FW92" s="2"/>
      <c r="FX92" s="2">
        <v>94.5</v>
      </c>
      <c r="FY92" s="2">
        <v>46.75</v>
      </c>
      <c r="FZ92" s="2"/>
      <c r="GA92" s="2" t="s">
        <v>6</v>
      </c>
      <c r="GB92" s="2"/>
      <c r="GC92" s="2"/>
      <c r="GD92" s="2">
        <v>0</v>
      </c>
      <c r="GE92" s="2"/>
      <c r="GF92" s="2">
        <v>194135811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si="128"/>
        <v>0</v>
      </c>
      <c r="GM92" s="2">
        <f t="shared" si="117"/>
        <v>375.48</v>
      </c>
      <c r="GN92" s="2">
        <f t="shared" si="118"/>
        <v>375.48</v>
      </c>
      <c r="GO92" s="2">
        <f t="shared" si="119"/>
        <v>0</v>
      </c>
      <c r="GP92" s="2">
        <f t="shared" si="120"/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si="121"/>
        <v>0</v>
      </c>
      <c r="GW92" s="2">
        <v>1</v>
      </c>
      <c r="GX92" s="2">
        <f t="shared" si="122"/>
        <v>0</v>
      </c>
      <c r="GY92" s="2"/>
      <c r="GZ92" s="2"/>
      <c r="HA92" s="2">
        <v>0</v>
      </c>
      <c r="HB92" s="2">
        <v>0</v>
      </c>
      <c r="HC92" s="2">
        <f t="shared" si="123"/>
        <v>0</v>
      </c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17</v>
      </c>
      <c r="B93">
        <v>1</v>
      </c>
      <c r="C93">
        <f>ROW(SmtRes!A284)</f>
        <v>284</v>
      </c>
      <c r="D93">
        <f>ROW(EtalonRes!A260)</f>
        <v>260</v>
      </c>
      <c r="E93" t="s">
        <v>187</v>
      </c>
      <c r="F93" t="s">
        <v>188</v>
      </c>
      <c r="G93" t="s">
        <v>189</v>
      </c>
      <c r="H93" t="s">
        <v>190</v>
      </c>
      <c r="I93">
        <f>ROUND(40/100,9)</f>
        <v>0.4</v>
      </c>
      <c r="J93">
        <v>0</v>
      </c>
      <c r="O93">
        <f t="shared" si="91"/>
        <v>1057.46</v>
      </c>
      <c r="P93">
        <f t="shared" si="92"/>
        <v>3.54</v>
      </c>
      <c r="Q93">
        <f t="shared" si="93"/>
        <v>60.28</v>
      </c>
      <c r="R93">
        <f t="shared" si="94"/>
        <v>35.97</v>
      </c>
      <c r="S93">
        <f t="shared" si="95"/>
        <v>993.64</v>
      </c>
      <c r="T93">
        <f t="shared" si="96"/>
        <v>0</v>
      </c>
      <c r="U93">
        <f t="shared" si="97"/>
        <v>17.360399999999998</v>
      </c>
      <c r="V93">
        <f t="shared" si="98"/>
        <v>0.49500000000000005</v>
      </c>
      <c r="W93">
        <f t="shared" si="99"/>
        <v>0</v>
      </c>
      <c r="X93">
        <f t="shared" si="100"/>
        <v>978.13</v>
      </c>
      <c r="Y93">
        <f t="shared" si="101"/>
        <v>483.92</v>
      </c>
      <c r="AA93">
        <v>28045061</v>
      </c>
      <c r="AB93">
        <f t="shared" si="102"/>
        <v>393.99</v>
      </c>
      <c r="AC93">
        <f t="shared" si="103"/>
        <v>1.32</v>
      </c>
      <c r="AD93">
        <f>ROUND(((((ET93*1.25))-((EU93*1.25)))+AE93),2)</f>
        <v>22.46</v>
      </c>
      <c r="AE93">
        <f>ROUND(((EU93*1.25)),2)</f>
        <v>13.4</v>
      </c>
      <c r="AF93">
        <f>ROUND(((EV93*1.15)),2)</f>
        <v>370.21</v>
      </c>
      <c r="AG93">
        <f t="shared" si="104"/>
        <v>0</v>
      </c>
      <c r="AH93">
        <f>((EW93*1.15))</f>
        <v>43.400999999999996</v>
      </c>
      <c r="AI93">
        <f>((EX93*1.25))</f>
        <v>1.2375</v>
      </c>
      <c r="AJ93">
        <f t="shared" si="105"/>
        <v>0</v>
      </c>
      <c r="AK93">
        <v>341.21</v>
      </c>
      <c r="AL93">
        <v>1.32</v>
      </c>
      <c r="AM93">
        <v>17.97</v>
      </c>
      <c r="AN93">
        <v>10.72</v>
      </c>
      <c r="AO93">
        <v>321.92</v>
      </c>
      <c r="AP93">
        <v>0</v>
      </c>
      <c r="AQ93">
        <v>37.74</v>
      </c>
      <c r="AR93">
        <v>0.99</v>
      </c>
      <c r="AS93">
        <v>0</v>
      </c>
      <c r="AT93">
        <v>95</v>
      </c>
      <c r="AU93">
        <v>47</v>
      </c>
      <c r="AV93">
        <v>1</v>
      </c>
      <c r="AW93">
        <v>1</v>
      </c>
      <c r="AZ93">
        <v>6.71</v>
      </c>
      <c r="BA93">
        <v>6.71</v>
      </c>
      <c r="BB93">
        <v>6.71</v>
      </c>
      <c r="BC93">
        <v>6.71</v>
      </c>
      <c r="BD93" t="s">
        <v>6</v>
      </c>
      <c r="BE93" t="s">
        <v>6</v>
      </c>
      <c r="BF93" t="s">
        <v>6</v>
      </c>
      <c r="BG93" t="s">
        <v>6</v>
      </c>
      <c r="BH93">
        <v>0</v>
      </c>
      <c r="BI93">
        <v>1</v>
      </c>
      <c r="BJ93" t="s">
        <v>191</v>
      </c>
      <c r="BM93">
        <v>15001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6.71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105</v>
      </c>
      <c r="CA93">
        <v>55</v>
      </c>
      <c r="CE93">
        <v>0</v>
      </c>
      <c r="CF93">
        <v>0</v>
      </c>
      <c r="CG93">
        <v>0</v>
      </c>
      <c r="CM93">
        <v>0</v>
      </c>
      <c r="CN93" t="s">
        <v>678</v>
      </c>
      <c r="CO93">
        <v>0</v>
      </c>
      <c r="CP93">
        <f t="shared" si="106"/>
        <v>1057.46</v>
      </c>
      <c r="CQ93">
        <f t="shared" si="107"/>
        <v>8.8572000000000006</v>
      </c>
      <c r="CR93">
        <f t="shared" si="108"/>
        <v>150.70660000000001</v>
      </c>
      <c r="CS93">
        <f t="shared" si="109"/>
        <v>89.914000000000001</v>
      </c>
      <c r="CT93">
        <f t="shared" si="110"/>
        <v>2484.1090999999997</v>
      </c>
      <c r="CU93">
        <f t="shared" si="111"/>
        <v>0</v>
      </c>
      <c r="CV93">
        <f t="shared" si="112"/>
        <v>43.400999999999996</v>
      </c>
      <c r="CW93">
        <f t="shared" si="113"/>
        <v>1.2375</v>
      </c>
      <c r="CX93">
        <f t="shared" si="114"/>
        <v>0</v>
      </c>
      <c r="CY93">
        <f t="shared" si="115"/>
        <v>978.12950000000001</v>
      </c>
      <c r="CZ93">
        <f t="shared" si="116"/>
        <v>483.91669999999999</v>
      </c>
      <c r="DC93" t="s">
        <v>6</v>
      </c>
      <c r="DD93" t="s">
        <v>6</v>
      </c>
      <c r="DE93" t="s">
        <v>72</v>
      </c>
      <c r="DF93" t="s">
        <v>72</v>
      </c>
      <c r="DG93" t="s">
        <v>73</v>
      </c>
      <c r="DH93" t="s">
        <v>6</v>
      </c>
      <c r="DI93" t="s">
        <v>73</v>
      </c>
      <c r="DJ93" t="s">
        <v>72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1005</v>
      </c>
      <c r="DV93" t="s">
        <v>190</v>
      </c>
      <c r="DW93" t="s">
        <v>190</v>
      </c>
      <c r="DX93">
        <v>100</v>
      </c>
      <c r="EE93">
        <v>27029049</v>
      </c>
      <c r="EF93">
        <v>2</v>
      </c>
      <c r="EG93" t="s">
        <v>30</v>
      </c>
      <c r="EH93">
        <v>0</v>
      </c>
      <c r="EI93" t="s">
        <v>6</v>
      </c>
      <c r="EJ93">
        <v>1</v>
      </c>
      <c r="EK93">
        <v>15001</v>
      </c>
      <c r="EL93" t="s">
        <v>192</v>
      </c>
      <c r="EM93" t="s">
        <v>193</v>
      </c>
      <c r="EO93" t="s">
        <v>76</v>
      </c>
      <c r="EQ93">
        <v>0</v>
      </c>
      <c r="ER93">
        <v>341.21</v>
      </c>
      <c r="ES93">
        <v>1.32</v>
      </c>
      <c r="ET93">
        <v>17.97</v>
      </c>
      <c r="EU93">
        <v>10.72</v>
      </c>
      <c r="EV93">
        <v>321.92</v>
      </c>
      <c r="EW93">
        <v>37.74</v>
      </c>
      <c r="EX93">
        <v>0.99</v>
      </c>
      <c r="EY93">
        <v>0</v>
      </c>
      <c r="FQ93">
        <v>0</v>
      </c>
      <c r="FR93">
        <f t="shared" si="127"/>
        <v>0</v>
      </c>
      <c r="FS93">
        <v>0</v>
      </c>
      <c r="FT93" t="s">
        <v>33</v>
      </c>
      <c r="FU93" t="s">
        <v>34</v>
      </c>
      <c r="FX93">
        <v>94.5</v>
      </c>
      <c r="FY93">
        <v>46.75</v>
      </c>
      <c r="GA93" t="s">
        <v>6</v>
      </c>
      <c r="GD93">
        <v>0</v>
      </c>
      <c r="GF93">
        <v>194135811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28"/>
        <v>0</v>
      </c>
      <c r="GM93">
        <f t="shared" si="117"/>
        <v>2519.5100000000002</v>
      </c>
      <c r="GN93">
        <f t="shared" si="118"/>
        <v>2519.5100000000002</v>
      </c>
      <c r="GO93">
        <f t="shared" si="119"/>
        <v>0</v>
      </c>
      <c r="GP93">
        <f t="shared" si="120"/>
        <v>0</v>
      </c>
      <c r="GR93">
        <v>0</v>
      </c>
      <c r="GS93">
        <v>3</v>
      </c>
      <c r="GT93">
        <v>0</v>
      </c>
      <c r="GU93" t="s">
        <v>6</v>
      </c>
      <c r="GV93">
        <f t="shared" si="121"/>
        <v>0</v>
      </c>
      <c r="GW93">
        <v>1</v>
      </c>
      <c r="GX93">
        <f t="shared" si="122"/>
        <v>0</v>
      </c>
      <c r="HA93">
        <v>0</v>
      </c>
      <c r="HB93">
        <v>0</v>
      </c>
      <c r="HC93">
        <f t="shared" si="123"/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275</v>
      </c>
      <c r="D94" s="2"/>
      <c r="E94" s="2" t="s">
        <v>194</v>
      </c>
      <c r="F94" s="2" t="s">
        <v>195</v>
      </c>
      <c r="G94" s="2" t="s">
        <v>196</v>
      </c>
      <c r="H94" s="2" t="s">
        <v>197</v>
      </c>
      <c r="I94" s="2">
        <f>I92*J94</f>
        <v>360.4</v>
      </c>
      <c r="J94" s="2">
        <v>900.99999999999989</v>
      </c>
      <c r="K94" s="2"/>
      <c r="L94" s="2"/>
      <c r="M94" s="2"/>
      <c r="N94" s="2"/>
      <c r="O94" s="2">
        <f t="shared" si="91"/>
        <v>746.03</v>
      </c>
      <c r="P94" s="2">
        <f t="shared" si="92"/>
        <v>746.03</v>
      </c>
      <c r="Q94" s="2">
        <f t="shared" si="93"/>
        <v>0</v>
      </c>
      <c r="R94" s="2">
        <f t="shared" si="94"/>
        <v>0</v>
      </c>
      <c r="S94" s="2">
        <f t="shared" si="95"/>
        <v>0</v>
      </c>
      <c r="T94" s="2">
        <f t="shared" si="96"/>
        <v>0</v>
      </c>
      <c r="U94" s="2">
        <f t="shared" si="97"/>
        <v>0</v>
      </c>
      <c r="V94" s="2">
        <f t="shared" si="98"/>
        <v>0</v>
      </c>
      <c r="W94" s="2">
        <f t="shared" si="99"/>
        <v>0</v>
      </c>
      <c r="X94" s="2">
        <f t="shared" si="100"/>
        <v>0</v>
      </c>
      <c r="Y94" s="2">
        <f t="shared" si="101"/>
        <v>0</v>
      </c>
      <c r="Z94" s="2"/>
      <c r="AA94" s="2">
        <v>28045047</v>
      </c>
      <c r="AB94" s="2">
        <f t="shared" si="102"/>
        <v>2.0699999999999998</v>
      </c>
      <c r="AC94" s="2">
        <f t="shared" si="103"/>
        <v>2.0699999999999998</v>
      </c>
      <c r="AD94" s="2">
        <f>ROUND((((ET94)-(EU94))+AE94),2)</f>
        <v>0</v>
      </c>
      <c r="AE94" s="2">
        <f t="shared" ref="AE94:AF97" si="129">ROUND((EU94),2)</f>
        <v>0</v>
      </c>
      <c r="AF94" s="2">
        <f t="shared" si="129"/>
        <v>0</v>
      </c>
      <c r="AG94" s="2">
        <f t="shared" si="104"/>
        <v>0</v>
      </c>
      <c r="AH94" s="2">
        <f t="shared" ref="AH94:AI97" si="130">(EW94)</f>
        <v>0</v>
      </c>
      <c r="AI94" s="2">
        <f t="shared" si="130"/>
        <v>0</v>
      </c>
      <c r="AJ94" s="2">
        <f t="shared" si="105"/>
        <v>0</v>
      </c>
      <c r="AK94" s="2">
        <v>2.0699999999999998</v>
      </c>
      <c r="AL94" s="2">
        <v>2.0699999999999998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95</v>
      </c>
      <c r="AU94" s="2">
        <v>47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3</v>
      </c>
      <c r="BI94" s="2">
        <v>1</v>
      </c>
      <c r="BJ94" s="2" t="s">
        <v>198</v>
      </c>
      <c r="BK94" s="2"/>
      <c r="BL94" s="2"/>
      <c r="BM94" s="2">
        <v>15001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105</v>
      </c>
      <c r="CA94" s="2">
        <v>55</v>
      </c>
      <c r="CB94" s="2"/>
      <c r="CC94" s="2"/>
      <c r="CD94" s="2"/>
      <c r="CE94" s="2">
        <v>0</v>
      </c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</v>
      </c>
      <c r="CO94" s="2">
        <v>0</v>
      </c>
      <c r="CP94" s="2">
        <f t="shared" si="106"/>
        <v>746.03</v>
      </c>
      <c r="CQ94" s="2">
        <f t="shared" si="107"/>
        <v>2.0699999999999998</v>
      </c>
      <c r="CR94" s="2">
        <f t="shared" si="108"/>
        <v>0</v>
      </c>
      <c r="CS94" s="2">
        <f t="shared" si="109"/>
        <v>0</v>
      </c>
      <c r="CT94" s="2">
        <f t="shared" si="110"/>
        <v>0</v>
      </c>
      <c r="CU94" s="2">
        <f t="shared" si="111"/>
        <v>0</v>
      </c>
      <c r="CV94" s="2">
        <f t="shared" si="112"/>
        <v>0</v>
      </c>
      <c r="CW94" s="2">
        <f t="shared" si="113"/>
        <v>0</v>
      </c>
      <c r="CX94" s="2">
        <f t="shared" si="114"/>
        <v>0</v>
      </c>
      <c r="CY94" s="2">
        <f t="shared" si="115"/>
        <v>0</v>
      </c>
      <c r="CZ94" s="2">
        <f t="shared" si="116"/>
        <v>0</v>
      </c>
      <c r="DA94" s="2"/>
      <c r="DB94" s="2"/>
      <c r="DC94" s="2" t="s">
        <v>6</v>
      </c>
      <c r="DD94" s="2" t="s">
        <v>6</v>
      </c>
      <c r="DE94" s="2" t="s">
        <v>6</v>
      </c>
      <c r="DF94" s="2" t="s">
        <v>6</v>
      </c>
      <c r="DG94" s="2" t="s">
        <v>6</v>
      </c>
      <c r="DH94" s="2" t="s">
        <v>6</v>
      </c>
      <c r="DI94" s="2" t="s">
        <v>6</v>
      </c>
      <c r="DJ94" s="2" t="s">
        <v>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1009</v>
      </c>
      <c r="DV94" s="2" t="s">
        <v>197</v>
      </c>
      <c r="DW94" s="2" t="s">
        <v>197</v>
      </c>
      <c r="DX94" s="2">
        <v>1</v>
      </c>
      <c r="DY94" s="2"/>
      <c r="DZ94" s="2"/>
      <c r="EA94" s="2"/>
      <c r="EB94" s="2"/>
      <c r="EC94" s="2"/>
      <c r="ED94" s="2"/>
      <c r="EE94" s="2">
        <v>27029049</v>
      </c>
      <c r="EF94" s="2">
        <v>2</v>
      </c>
      <c r="EG94" s="2" t="s">
        <v>30</v>
      </c>
      <c r="EH94" s="2">
        <v>0</v>
      </c>
      <c r="EI94" s="2" t="s">
        <v>6</v>
      </c>
      <c r="EJ94" s="2">
        <v>1</v>
      </c>
      <c r="EK94" s="2">
        <v>15001</v>
      </c>
      <c r="EL94" s="2" t="s">
        <v>192</v>
      </c>
      <c r="EM94" s="2" t="s">
        <v>193</v>
      </c>
      <c r="EN94" s="2"/>
      <c r="EO94" s="2" t="s">
        <v>6</v>
      </c>
      <c r="EP94" s="2"/>
      <c r="EQ94" s="2">
        <v>0</v>
      </c>
      <c r="ER94" s="2">
        <v>2.0699999999999998</v>
      </c>
      <c r="ES94" s="2">
        <v>2.0699999999999998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27"/>
        <v>0</v>
      </c>
      <c r="FS94" s="2">
        <v>0</v>
      </c>
      <c r="FT94" s="2" t="s">
        <v>33</v>
      </c>
      <c r="FU94" s="2" t="s">
        <v>34</v>
      </c>
      <c r="FV94" s="2"/>
      <c r="FW94" s="2"/>
      <c r="FX94" s="2">
        <v>94.5</v>
      </c>
      <c r="FY94" s="2">
        <v>46.75</v>
      </c>
      <c r="FZ94" s="2"/>
      <c r="GA94" s="2" t="s">
        <v>6</v>
      </c>
      <c r="GB94" s="2"/>
      <c r="GC94" s="2"/>
      <c r="GD94" s="2">
        <v>0</v>
      </c>
      <c r="GE94" s="2"/>
      <c r="GF94" s="2">
        <v>-119095564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28"/>
        <v>0</v>
      </c>
      <c r="GM94" s="2">
        <f t="shared" si="117"/>
        <v>746.03</v>
      </c>
      <c r="GN94" s="2">
        <f t="shared" si="118"/>
        <v>746.03</v>
      </c>
      <c r="GO94" s="2">
        <f t="shared" si="119"/>
        <v>0</v>
      </c>
      <c r="GP94" s="2">
        <f t="shared" si="120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21"/>
        <v>0</v>
      </c>
      <c r="GW94" s="2">
        <v>1</v>
      </c>
      <c r="GX94" s="2">
        <f t="shared" si="122"/>
        <v>0</v>
      </c>
      <c r="GY94" s="2"/>
      <c r="GZ94" s="2"/>
      <c r="HA94" s="2">
        <v>0</v>
      </c>
      <c r="HB94" s="2">
        <v>0</v>
      </c>
      <c r="HC94" s="2">
        <f t="shared" si="123"/>
        <v>0</v>
      </c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283</v>
      </c>
      <c r="E95" t="s">
        <v>194</v>
      </c>
      <c r="F95" t="s">
        <v>195</v>
      </c>
      <c r="G95" t="s">
        <v>196</v>
      </c>
      <c r="H95" t="s">
        <v>197</v>
      </c>
      <c r="I95">
        <f>I93*J95</f>
        <v>360.4</v>
      </c>
      <c r="J95">
        <v>900.99999999999989</v>
      </c>
      <c r="O95">
        <f t="shared" si="91"/>
        <v>5005.8500000000004</v>
      </c>
      <c r="P95">
        <f t="shared" si="92"/>
        <v>5005.8500000000004</v>
      </c>
      <c r="Q95">
        <f t="shared" si="93"/>
        <v>0</v>
      </c>
      <c r="R95">
        <f t="shared" si="94"/>
        <v>0</v>
      </c>
      <c r="S95">
        <f t="shared" si="95"/>
        <v>0</v>
      </c>
      <c r="T95">
        <f t="shared" si="96"/>
        <v>0</v>
      </c>
      <c r="U95">
        <f t="shared" si="97"/>
        <v>0</v>
      </c>
      <c r="V95">
        <f t="shared" si="98"/>
        <v>0</v>
      </c>
      <c r="W95">
        <f t="shared" si="99"/>
        <v>0</v>
      </c>
      <c r="X95">
        <f t="shared" si="100"/>
        <v>0</v>
      </c>
      <c r="Y95">
        <f t="shared" si="101"/>
        <v>0</v>
      </c>
      <c r="AA95">
        <v>28045061</v>
      </c>
      <c r="AB95">
        <f t="shared" si="102"/>
        <v>2.0699999999999998</v>
      </c>
      <c r="AC95">
        <f t="shared" si="103"/>
        <v>2.0699999999999998</v>
      </c>
      <c r="AD95">
        <f>ROUND((((ET95)-(EU95))+AE95),2)</f>
        <v>0</v>
      </c>
      <c r="AE95">
        <f t="shared" si="129"/>
        <v>0</v>
      </c>
      <c r="AF95">
        <f t="shared" si="129"/>
        <v>0</v>
      </c>
      <c r="AG95">
        <f t="shared" si="104"/>
        <v>0</v>
      </c>
      <c r="AH95">
        <f t="shared" si="130"/>
        <v>0</v>
      </c>
      <c r="AI95">
        <f t="shared" si="130"/>
        <v>0</v>
      </c>
      <c r="AJ95">
        <f t="shared" si="105"/>
        <v>0</v>
      </c>
      <c r="AK95">
        <v>2.0699999999999998</v>
      </c>
      <c r="AL95">
        <v>2.0699999999999998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95</v>
      </c>
      <c r="AU95">
        <v>47</v>
      </c>
      <c r="AV95">
        <v>1</v>
      </c>
      <c r="AW95">
        <v>1</v>
      </c>
      <c r="AZ95">
        <v>6.71</v>
      </c>
      <c r="BA95">
        <v>1</v>
      </c>
      <c r="BB95">
        <v>1</v>
      </c>
      <c r="BC95">
        <v>6.71</v>
      </c>
      <c r="BD95" t="s">
        <v>6</v>
      </c>
      <c r="BE95" t="s">
        <v>6</v>
      </c>
      <c r="BF95" t="s">
        <v>6</v>
      </c>
      <c r="BG95" t="s">
        <v>6</v>
      </c>
      <c r="BH95">
        <v>3</v>
      </c>
      <c r="BI95">
        <v>1</v>
      </c>
      <c r="BJ95" t="s">
        <v>198</v>
      </c>
      <c r="BM95">
        <v>15001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105</v>
      </c>
      <c r="CA95">
        <v>55</v>
      </c>
      <c r="CE95">
        <v>0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06"/>
        <v>5005.8500000000004</v>
      </c>
      <c r="CQ95">
        <f t="shared" si="107"/>
        <v>13.889699999999999</v>
      </c>
      <c r="CR95">
        <f t="shared" si="108"/>
        <v>0</v>
      </c>
      <c r="CS95">
        <f t="shared" si="109"/>
        <v>0</v>
      </c>
      <c r="CT95">
        <f t="shared" si="110"/>
        <v>0</v>
      </c>
      <c r="CU95">
        <f t="shared" si="111"/>
        <v>0</v>
      </c>
      <c r="CV95">
        <f t="shared" si="112"/>
        <v>0</v>
      </c>
      <c r="CW95">
        <f t="shared" si="113"/>
        <v>0</v>
      </c>
      <c r="CX95">
        <f t="shared" si="114"/>
        <v>0</v>
      </c>
      <c r="CY95">
        <f t="shared" si="115"/>
        <v>0</v>
      </c>
      <c r="CZ95">
        <f t="shared" si="116"/>
        <v>0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1009</v>
      </c>
      <c r="DV95" t="s">
        <v>197</v>
      </c>
      <c r="DW95" t="s">
        <v>197</v>
      </c>
      <c r="DX95">
        <v>1</v>
      </c>
      <c r="EE95">
        <v>27029049</v>
      </c>
      <c r="EF95">
        <v>2</v>
      </c>
      <c r="EG95" t="s">
        <v>30</v>
      </c>
      <c r="EH95">
        <v>0</v>
      </c>
      <c r="EI95" t="s">
        <v>6</v>
      </c>
      <c r="EJ95">
        <v>1</v>
      </c>
      <c r="EK95">
        <v>15001</v>
      </c>
      <c r="EL95" t="s">
        <v>192</v>
      </c>
      <c r="EM95" t="s">
        <v>193</v>
      </c>
      <c r="EO95" t="s">
        <v>6</v>
      </c>
      <c r="EQ95">
        <v>0</v>
      </c>
      <c r="ER95">
        <v>2.0699999999999998</v>
      </c>
      <c r="ES95">
        <v>2.0699999999999998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27"/>
        <v>0</v>
      </c>
      <c r="FS95">
        <v>0</v>
      </c>
      <c r="FT95" t="s">
        <v>33</v>
      </c>
      <c r="FU95" t="s">
        <v>34</v>
      </c>
      <c r="FX95">
        <v>94.5</v>
      </c>
      <c r="FY95">
        <v>46.75</v>
      </c>
      <c r="GA95" t="s">
        <v>6</v>
      </c>
      <c r="GD95">
        <v>0</v>
      </c>
      <c r="GF95">
        <v>-119095564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28"/>
        <v>0</v>
      </c>
      <c r="GM95">
        <f t="shared" si="117"/>
        <v>5005.8500000000004</v>
      </c>
      <c r="GN95">
        <f t="shared" si="118"/>
        <v>5005.8500000000004</v>
      </c>
      <c r="GO95">
        <f t="shared" si="119"/>
        <v>0</v>
      </c>
      <c r="GP95">
        <f t="shared" si="120"/>
        <v>0</v>
      </c>
      <c r="GR95">
        <v>0</v>
      </c>
      <c r="GS95">
        <v>3</v>
      </c>
      <c r="GT95">
        <v>0</v>
      </c>
      <c r="GU95" t="s">
        <v>6</v>
      </c>
      <c r="GV95">
        <f t="shared" si="121"/>
        <v>0</v>
      </c>
      <c r="GW95">
        <v>1</v>
      </c>
      <c r="GX95">
        <f t="shared" si="122"/>
        <v>0</v>
      </c>
      <c r="HA95">
        <v>0</v>
      </c>
      <c r="HB95">
        <v>0</v>
      </c>
      <c r="HC95">
        <f t="shared" si="123"/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276</v>
      </c>
      <c r="D96" s="2"/>
      <c r="E96" s="2" t="s">
        <v>199</v>
      </c>
      <c r="F96" s="2" t="s">
        <v>200</v>
      </c>
      <c r="G96" s="2" t="s">
        <v>201</v>
      </c>
      <c r="H96" s="2" t="s">
        <v>197</v>
      </c>
      <c r="I96" s="2">
        <f>I92*J96</f>
        <v>8</v>
      </c>
      <c r="J96" s="2">
        <v>20</v>
      </c>
      <c r="K96" s="2"/>
      <c r="L96" s="2"/>
      <c r="M96" s="2"/>
      <c r="N96" s="2"/>
      <c r="O96" s="2">
        <f t="shared" si="91"/>
        <v>174.16</v>
      </c>
      <c r="P96" s="2">
        <f t="shared" si="92"/>
        <v>174.16</v>
      </c>
      <c r="Q96" s="2">
        <f t="shared" si="93"/>
        <v>0</v>
      </c>
      <c r="R96" s="2">
        <f t="shared" si="94"/>
        <v>0</v>
      </c>
      <c r="S96" s="2">
        <f t="shared" si="95"/>
        <v>0</v>
      </c>
      <c r="T96" s="2">
        <f t="shared" si="96"/>
        <v>0</v>
      </c>
      <c r="U96" s="2">
        <f t="shared" si="97"/>
        <v>0</v>
      </c>
      <c r="V96" s="2">
        <f t="shared" si="98"/>
        <v>0</v>
      </c>
      <c r="W96" s="2">
        <f t="shared" si="99"/>
        <v>0</v>
      </c>
      <c r="X96" s="2">
        <f t="shared" si="100"/>
        <v>0</v>
      </c>
      <c r="Y96" s="2">
        <f t="shared" si="101"/>
        <v>0</v>
      </c>
      <c r="Z96" s="2"/>
      <c r="AA96" s="2">
        <v>28045047</v>
      </c>
      <c r="AB96" s="2">
        <f t="shared" si="102"/>
        <v>21.77</v>
      </c>
      <c r="AC96" s="2">
        <f t="shared" si="103"/>
        <v>21.77</v>
      </c>
      <c r="AD96" s="2">
        <f>ROUND((((ET96)-(EU96))+AE96),2)</f>
        <v>0</v>
      </c>
      <c r="AE96" s="2">
        <f t="shared" si="129"/>
        <v>0</v>
      </c>
      <c r="AF96" s="2">
        <f t="shared" si="129"/>
        <v>0</v>
      </c>
      <c r="AG96" s="2">
        <f t="shared" si="104"/>
        <v>0</v>
      </c>
      <c r="AH96" s="2">
        <f t="shared" si="130"/>
        <v>0</v>
      </c>
      <c r="AI96" s="2">
        <f t="shared" si="130"/>
        <v>0</v>
      </c>
      <c r="AJ96" s="2">
        <f t="shared" si="105"/>
        <v>0</v>
      </c>
      <c r="AK96" s="2">
        <v>21.77</v>
      </c>
      <c r="AL96" s="2">
        <v>21.77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95</v>
      </c>
      <c r="AU96" s="2">
        <v>47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3</v>
      </c>
      <c r="BI96" s="2">
        <v>1</v>
      </c>
      <c r="BJ96" s="2" t="s">
        <v>202</v>
      </c>
      <c r="BK96" s="2"/>
      <c r="BL96" s="2"/>
      <c r="BM96" s="2">
        <v>15001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105</v>
      </c>
      <c r="CA96" s="2">
        <v>55</v>
      </c>
      <c r="CB96" s="2"/>
      <c r="CC96" s="2"/>
      <c r="CD96" s="2"/>
      <c r="CE96" s="2">
        <v>0</v>
      </c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 t="shared" si="106"/>
        <v>174.16</v>
      </c>
      <c r="CQ96" s="2">
        <f t="shared" si="107"/>
        <v>21.77</v>
      </c>
      <c r="CR96" s="2">
        <f t="shared" si="108"/>
        <v>0</v>
      </c>
      <c r="CS96" s="2">
        <f t="shared" si="109"/>
        <v>0</v>
      </c>
      <c r="CT96" s="2">
        <f t="shared" si="110"/>
        <v>0</v>
      </c>
      <c r="CU96" s="2">
        <f t="shared" si="111"/>
        <v>0</v>
      </c>
      <c r="CV96" s="2">
        <f t="shared" si="112"/>
        <v>0</v>
      </c>
      <c r="CW96" s="2">
        <f t="shared" si="113"/>
        <v>0</v>
      </c>
      <c r="CX96" s="2">
        <f t="shared" si="114"/>
        <v>0</v>
      </c>
      <c r="CY96" s="2">
        <f t="shared" si="115"/>
        <v>0</v>
      </c>
      <c r="CZ96" s="2">
        <f t="shared" si="116"/>
        <v>0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1009</v>
      </c>
      <c r="DV96" s="2" t="s">
        <v>197</v>
      </c>
      <c r="DW96" s="2" t="s">
        <v>197</v>
      </c>
      <c r="DX96" s="2">
        <v>1</v>
      </c>
      <c r="DY96" s="2"/>
      <c r="DZ96" s="2"/>
      <c r="EA96" s="2"/>
      <c r="EB96" s="2"/>
      <c r="EC96" s="2"/>
      <c r="ED96" s="2"/>
      <c r="EE96" s="2">
        <v>27029049</v>
      </c>
      <c r="EF96" s="2">
        <v>2</v>
      </c>
      <c r="EG96" s="2" t="s">
        <v>30</v>
      </c>
      <c r="EH96" s="2">
        <v>0</v>
      </c>
      <c r="EI96" s="2" t="s">
        <v>6</v>
      </c>
      <c r="EJ96" s="2">
        <v>1</v>
      </c>
      <c r="EK96" s="2">
        <v>15001</v>
      </c>
      <c r="EL96" s="2" t="s">
        <v>192</v>
      </c>
      <c r="EM96" s="2" t="s">
        <v>193</v>
      </c>
      <c r="EN96" s="2"/>
      <c r="EO96" s="2" t="s">
        <v>6</v>
      </c>
      <c r="EP96" s="2"/>
      <c r="EQ96" s="2">
        <v>0</v>
      </c>
      <c r="ER96" s="2">
        <v>21.77</v>
      </c>
      <c r="ES96" s="2">
        <v>21.77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27"/>
        <v>0</v>
      </c>
      <c r="FS96" s="2">
        <v>0</v>
      </c>
      <c r="FT96" s="2" t="s">
        <v>33</v>
      </c>
      <c r="FU96" s="2" t="s">
        <v>34</v>
      </c>
      <c r="FV96" s="2"/>
      <c r="FW96" s="2"/>
      <c r="FX96" s="2">
        <v>94.5</v>
      </c>
      <c r="FY96" s="2">
        <v>46.75</v>
      </c>
      <c r="FZ96" s="2"/>
      <c r="GA96" s="2" t="s">
        <v>6</v>
      </c>
      <c r="GB96" s="2"/>
      <c r="GC96" s="2"/>
      <c r="GD96" s="2">
        <v>0</v>
      </c>
      <c r="GE96" s="2"/>
      <c r="GF96" s="2">
        <v>-79710895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28"/>
        <v>0</v>
      </c>
      <c r="GM96" s="2">
        <f t="shared" si="117"/>
        <v>174.16</v>
      </c>
      <c r="GN96" s="2">
        <f t="shared" si="118"/>
        <v>174.16</v>
      </c>
      <c r="GO96" s="2">
        <f t="shared" si="119"/>
        <v>0</v>
      </c>
      <c r="GP96" s="2">
        <f t="shared" si="120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21"/>
        <v>0</v>
      </c>
      <c r="GW96" s="2">
        <v>1</v>
      </c>
      <c r="GX96" s="2">
        <f t="shared" si="122"/>
        <v>0</v>
      </c>
      <c r="GY96" s="2"/>
      <c r="GZ96" s="2"/>
      <c r="HA96" s="2">
        <v>0</v>
      </c>
      <c r="HB96" s="2">
        <v>0</v>
      </c>
      <c r="HC96" s="2">
        <f t="shared" si="123"/>
        <v>0</v>
      </c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284</v>
      </c>
      <c r="E97" t="s">
        <v>199</v>
      </c>
      <c r="F97" t="s">
        <v>200</v>
      </c>
      <c r="G97" t="s">
        <v>201</v>
      </c>
      <c r="H97" t="s">
        <v>197</v>
      </c>
      <c r="I97">
        <f>I93*J97</f>
        <v>8</v>
      </c>
      <c r="J97">
        <v>20</v>
      </c>
      <c r="O97">
        <f t="shared" si="91"/>
        <v>1168.6099999999999</v>
      </c>
      <c r="P97">
        <f t="shared" si="92"/>
        <v>1168.6099999999999</v>
      </c>
      <c r="Q97">
        <f t="shared" si="93"/>
        <v>0</v>
      </c>
      <c r="R97">
        <f t="shared" si="94"/>
        <v>0</v>
      </c>
      <c r="S97">
        <f t="shared" si="95"/>
        <v>0</v>
      </c>
      <c r="T97">
        <f t="shared" si="96"/>
        <v>0</v>
      </c>
      <c r="U97">
        <f t="shared" si="97"/>
        <v>0</v>
      </c>
      <c r="V97">
        <f t="shared" si="98"/>
        <v>0</v>
      </c>
      <c r="W97">
        <f t="shared" si="99"/>
        <v>0</v>
      </c>
      <c r="X97">
        <f t="shared" si="100"/>
        <v>0</v>
      </c>
      <c r="Y97">
        <f t="shared" si="101"/>
        <v>0</v>
      </c>
      <c r="AA97">
        <v>28045061</v>
      </c>
      <c r="AB97">
        <f t="shared" si="102"/>
        <v>21.77</v>
      </c>
      <c r="AC97">
        <f t="shared" si="103"/>
        <v>21.77</v>
      </c>
      <c r="AD97">
        <f>ROUND((((ET97)-(EU97))+AE97),2)</f>
        <v>0</v>
      </c>
      <c r="AE97">
        <f t="shared" si="129"/>
        <v>0</v>
      </c>
      <c r="AF97">
        <f t="shared" si="129"/>
        <v>0</v>
      </c>
      <c r="AG97">
        <f t="shared" si="104"/>
        <v>0</v>
      </c>
      <c r="AH97">
        <f t="shared" si="130"/>
        <v>0</v>
      </c>
      <c r="AI97">
        <f t="shared" si="130"/>
        <v>0</v>
      </c>
      <c r="AJ97">
        <f t="shared" si="105"/>
        <v>0</v>
      </c>
      <c r="AK97">
        <v>21.77</v>
      </c>
      <c r="AL97">
        <v>21.77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6.71</v>
      </c>
      <c r="BA97">
        <v>1</v>
      </c>
      <c r="BB97">
        <v>1</v>
      </c>
      <c r="BC97">
        <v>6.71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202</v>
      </c>
      <c r="BM97">
        <v>15001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105</v>
      </c>
      <c r="CA97">
        <v>55</v>
      </c>
      <c r="CE97">
        <v>0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06"/>
        <v>1168.6099999999999</v>
      </c>
      <c r="CQ97">
        <f t="shared" si="107"/>
        <v>146.07669999999999</v>
      </c>
      <c r="CR97">
        <f t="shared" si="108"/>
        <v>0</v>
      </c>
      <c r="CS97">
        <f t="shared" si="109"/>
        <v>0</v>
      </c>
      <c r="CT97">
        <f t="shared" si="110"/>
        <v>0</v>
      </c>
      <c r="CU97">
        <f t="shared" si="111"/>
        <v>0</v>
      </c>
      <c r="CV97">
        <f t="shared" si="112"/>
        <v>0</v>
      </c>
      <c r="CW97">
        <f t="shared" si="113"/>
        <v>0</v>
      </c>
      <c r="CX97">
        <f t="shared" si="114"/>
        <v>0</v>
      </c>
      <c r="CY97">
        <f t="shared" si="115"/>
        <v>0</v>
      </c>
      <c r="CZ97">
        <f t="shared" si="116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197</v>
      </c>
      <c r="DW97" t="s">
        <v>197</v>
      </c>
      <c r="DX97">
        <v>1</v>
      </c>
      <c r="EE97">
        <v>27029049</v>
      </c>
      <c r="EF97">
        <v>2</v>
      </c>
      <c r="EG97" t="s">
        <v>30</v>
      </c>
      <c r="EH97">
        <v>0</v>
      </c>
      <c r="EI97" t="s">
        <v>6</v>
      </c>
      <c r="EJ97">
        <v>1</v>
      </c>
      <c r="EK97">
        <v>15001</v>
      </c>
      <c r="EL97" t="s">
        <v>192</v>
      </c>
      <c r="EM97" t="s">
        <v>193</v>
      </c>
      <c r="EO97" t="s">
        <v>6</v>
      </c>
      <c r="EQ97">
        <v>0</v>
      </c>
      <c r="ER97">
        <v>21.77</v>
      </c>
      <c r="ES97">
        <v>21.77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27"/>
        <v>0</v>
      </c>
      <c r="FS97">
        <v>0</v>
      </c>
      <c r="FT97" t="s">
        <v>33</v>
      </c>
      <c r="FU97" t="s">
        <v>34</v>
      </c>
      <c r="FX97">
        <v>94.5</v>
      </c>
      <c r="FY97">
        <v>46.75</v>
      </c>
      <c r="GA97" t="s">
        <v>6</v>
      </c>
      <c r="GD97">
        <v>0</v>
      </c>
      <c r="GF97">
        <v>-79710895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28"/>
        <v>0</v>
      </c>
      <c r="GM97">
        <f t="shared" si="117"/>
        <v>1168.6099999999999</v>
      </c>
      <c r="GN97">
        <f t="shared" si="118"/>
        <v>1168.6099999999999</v>
      </c>
      <c r="GO97">
        <f t="shared" si="119"/>
        <v>0</v>
      </c>
      <c r="GP97">
        <f t="shared" si="120"/>
        <v>0</v>
      </c>
      <c r="GR97">
        <v>0</v>
      </c>
      <c r="GS97">
        <v>3</v>
      </c>
      <c r="GT97">
        <v>0</v>
      </c>
      <c r="GU97" t="s">
        <v>6</v>
      </c>
      <c r="GV97">
        <f t="shared" si="121"/>
        <v>0</v>
      </c>
      <c r="GW97">
        <v>1</v>
      </c>
      <c r="GX97">
        <f t="shared" si="122"/>
        <v>0</v>
      </c>
      <c r="HA97">
        <v>0</v>
      </c>
      <c r="HB97">
        <v>0</v>
      </c>
      <c r="HC97">
        <f t="shared" si="123"/>
        <v>0</v>
      </c>
      <c r="IK97">
        <v>0</v>
      </c>
    </row>
    <row r="98" spans="1:255" x14ac:dyDescent="0.2">
      <c r="A98" s="2">
        <v>17</v>
      </c>
      <c r="B98" s="2">
        <v>1</v>
      </c>
      <c r="C98" s="2">
        <f>ROW(SmtRes!A292)</f>
        <v>292</v>
      </c>
      <c r="D98" s="2">
        <f>ROW(EtalonRes!A268)</f>
        <v>268</v>
      </c>
      <c r="E98" s="2" t="s">
        <v>203</v>
      </c>
      <c r="F98" s="2" t="s">
        <v>204</v>
      </c>
      <c r="G98" s="2" t="s">
        <v>205</v>
      </c>
      <c r="H98" s="2" t="s">
        <v>190</v>
      </c>
      <c r="I98" s="2">
        <f>ROUND(200/100,9)</f>
        <v>2</v>
      </c>
      <c r="J98" s="2">
        <v>0</v>
      </c>
      <c r="K98" s="2"/>
      <c r="L98" s="2"/>
      <c r="M98" s="2"/>
      <c r="N98" s="2"/>
      <c r="O98" s="2">
        <f t="shared" ref="O98:O123" si="131">ROUND(CP98,2)</f>
        <v>682.48</v>
      </c>
      <c r="P98" s="2">
        <f t="shared" ref="P98:P123" si="132">ROUND(CQ98*I98,2)</f>
        <v>2.48</v>
      </c>
      <c r="Q98" s="2">
        <f t="shared" ref="Q98:Q123" si="133">ROUND(CR98*I98,2)</f>
        <v>42.58</v>
      </c>
      <c r="R98" s="2">
        <f t="shared" ref="R98:R123" si="134">ROUND(CS98*I98,2)</f>
        <v>25.2</v>
      </c>
      <c r="S98" s="2">
        <f t="shared" ref="S98:S123" si="135">ROUND(CT98*I98,2)</f>
        <v>637.41999999999996</v>
      </c>
      <c r="T98" s="2">
        <f t="shared" ref="T98:T123" si="136">ROUND(CU98*I98,2)</f>
        <v>0</v>
      </c>
      <c r="U98" s="2">
        <f t="shared" ref="U98:U123" si="137">CV98*I98</f>
        <v>74.727000000000004</v>
      </c>
      <c r="V98" s="2">
        <f t="shared" ref="V98:V123" si="138">CW98*I98</f>
        <v>2.3250000000000002</v>
      </c>
      <c r="W98" s="2">
        <f t="shared" ref="W98:W123" si="139">ROUND(CX98*I98,2)</f>
        <v>0</v>
      </c>
      <c r="X98" s="2">
        <f t="shared" ref="X98:X123" si="140">ROUND(CY98,2)</f>
        <v>629.49</v>
      </c>
      <c r="Y98" s="2">
        <f t="shared" ref="Y98:Y123" si="141">ROUND(CZ98,2)</f>
        <v>311.43</v>
      </c>
      <c r="Z98" s="2"/>
      <c r="AA98" s="2">
        <v>28045047</v>
      </c>
      <c r="AB98" s="2">
        <f t="shared" ref="AB98:AB123" si="142">ROUND((AC98+AD98+AF98),2)</f>
        <v>341.24</v>
      </c>
      <c r="AC98" s="2">
        <f t="shared" ref="AC98:AC123" si="143">ROUND((ES98),2)</f>
        <v>1.24</v>
      </c>
      <c r="AD98" s="2">
        <f>ROUND(((((ET98*1.25))-((EU98*1.25)))+AE98),2)</f>
        <v>21.29</v>
      </c>
      <c r="AE98" s="2">
        <f>ROUND(((EU98*1.25)),2)</f>
        <v>12.6</v>
      </c>
      <c r="AF98" s="2">
        <f>ROUND(((EV98*1.15)),2)</f>
        <v>318.70999999999998</v>
      </c>
      <c r="AG98" s="2">
        <f t="shared" ref="AG98:AG123" si="144">ROUND((AP98),2)</f>
        <v>0</v>
      </c>
      <c r="AH98" s="2">
        <f>((EW98*1.15))</f>
        <v>37.363500000000002</v>
      </c>
      <c r="AI98" s="2">
        <f>((EX98*1.25))</f>
        <v>1.1625000000000001</v>
      </c>
      <c r="AJ98" s="2">
        <f t="shared" ref="AJ98:AJ123" si="145">(AS98)</f>
        <v>0</v>
      </c>
      <c r="AK98" s="2">
        <v>295.41000000000003</v>
      </c>
      <c r="AL98" s="2">
        <v>1.24</v>
      </c>
      <c r="AM98" s="2">
        <v>17.03</v>
      </c>
      <c r="AN98" s="2">
        <v>10.08</v>
      </c>
      <c r="AO98" s="2">
        <v>277.14</v>
      </c>
      <c r="AP98" s="2">
        <v>0</v>
      </c>
      <c r="AQ98" s="2">
        <v>32.49</v>
      </c>
      <c r="AR98" s="2">
        <v>0.93</v>
      </c>
      <c r="AS98" s="2">
        <v>0</v>
      </c>
      <c r="AT98" s="2">
        <v>95</v>
      </c>
      <c r="AU98" s="2">
        <v>47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0</v>
      </c>
      <c r="BI98" s="2">
        <v>1</v>
      </c>
      <c r="BJ98" s="2" t="s">
        <v>206</v>
      </c>
      <c r="BK98" s="2"/>
      <c r="BL98" s="2"/>
      <c r="BM98" s="2">
        <v>15001</v>
      </c>
      <c r="BN98" s="2">
        <v>0</v>
      </c>
      <c r="BO98" s="2" t="s">
        <v>6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105</v>
      </c>
      <c r="CA98" s="2">
        <v>55</v>
      </c>
      <c r="CB98" s="2"/>
      <c r="CC98" s="2"/>
      <c r="CD98" s="2"/>
      <c r="CE98" s="2">
        <v>0</v>
      </c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678</v>
      </c>
      <c r="CO98" s="2">
        <v>0</v>
      </c>
      <c r="CP98" s="2">
        <f t="shared" ref="CP98:CP123" si="146">(P98+Q98+S98)</f>
        <v>682.4799999999999</v>
      </c>
      <c r="CQ98" s="2">
        <f t="shared" ref="CQ98:CQ123" si="147">AC98*BC98</f>
        <v>1.24</v>
      </c>
      <c r="CR98" s="2">
        <f t="shared" ref="CR98:CR123" si="148">AD98*BB98</f>
        <v>21.29</v>
      </c>
      <c r="CS98" s="2">
        <f t="shared" ref="CS98:CS123" si="149">AE98*BS98</f>
        <v>12.6</v>
      </c>
      <c r="CT98" s="2">
        <f t="shared" ref="CT98:CT123" si="150">AF98*BA98</f>
        <v>318.70999999999998</v>
      </c>
      <c r="CU98" s="2">
        <f t="shared" ref="CU98:CU123" si="151">AG98</f>
        <v>0</v>
      </c>
      <c r="CV98" s="2">
        <f t="shared" ref="CV98:CV123" si="152">AH98</f>
        <v>37.363500000000002</v>
      </c>
      <c r="CW98" s="2">
        <f t="shared" ref="CW98:CW123" si="153">AI98</f>
        <v>1.1625000000000001</v>
      </c>
      <c r="CX98" s="2">
        <f t="shared" ref="CX98:CX123" si="154">AJ98</f>
        <v>0</v>
      </c>
      <c r="CY98" s="2">
        <f t="shared" ref="CY98:CY123" si="155">(((S98+R98)*AT98)/100)</f>
        <v>629.48900000000003</v>
      </c>
      <c r="CZ98" s="2">
        <f t="shared" ref="CZ98:CZ123" si="156">(((S98+R98)*AU98)/100)</f>
        <v>311.4314</v>
      </c>
      <c r="DA98" s="2"/>
      <c r="DB98" s="2"/>
      <c r="DC98" s="2" t="s">
        <v>6</v>
      </c>
      <c r="DD98" s="2" t="s">
        <v>6</v>
      </c>
      <c r="DE98" s="2" t="s">
        <v>72</v>
      </c>
      <c r="DF98" s="2" t="s">
        <v>72</v>
      </c>
      <c r="DG98" s="2" t="s">
        <v>73</v>
      </c>
      <c r="DH98" s="2" t="s">
        <v>6</v>
      </c>
      <c r="DI98" s="2" t="s">
        <v>73</v>
      </c>
      <c r="DJ98" s="2" t="s">
        <v>72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1005</v>
      </c>
      <c r="DV98" s="2" t="s">
        <v>190</v>
      </c>
      <c r="DW98" s="2" t="s">
        <v>190</v>
      </c>
      <c r="DX98" s="2">
        <v>100</v>
      </c>
      <c r="DY98" s="2"/>
      <c r="DZ98" s="2"/>
      <c r="EA98" s="2"/>
      <c r="EB98" s="2"/>
      <c r="EC98" s="2"/>
      <c r="ED98" s="2"/>
      <c r="EE98" s="2">
        <v>27029049</v>
      </c>
      <c r="EF98" s="2">
        <v>2</v>
      </c>
      <c r="EG98" s="2" t="s">
        <v>30</v>
      </c>
      <c r="EH98" s="2">
        <v>0</v>
      </c>
      <c r="EI98" s="2" t="s">
        <v>6</v>
      </c>
      <c r="EJ98" s="2">
        <v>1</v>
      </c>
      <c r="EK98" s="2">
        <v>15001</v>
      </c>
      <c r="EL98" s="2" t="s">
        <v>192</v>
      </c>
      <c r="EM98" s="2" t="s">
        <v>193</v>
      </c>
      <c r="EN98" s="2"/>
      <c r="EO98" s="2" t="s">
        <v>76</v>
      </c>
      <c r="EP98" s="2"/>
      <c r="EQ98" s="2">
        <v>0</v>
      </c>
      <c r="ER98" s="2">
        <v>295.41000000000003</v>
      </c>
      <c r="ES98" s="2">
        <v>1.24</v>
      </c>
      <c r="ET98" s="2">
        <v>17.03</v>
      </c>
      <c r="EU98" s="2">
        <v>10.08</v>
      </c>
      <c r="EV98" s="2">
        <v>277.14</v>
      </c>
      <c r="EW98" s="2">
        <v>32.49</v>
      </c>
      <c r="EX98" s="2">
        <v>0.93</v>
      </c>
      <c r="EY98" s="2">
        <v>0</v>
      </c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27"/>
        <v>0</v>
      </c>
      <c r="FS98" s="2">
        <v>0</v>
      </c>
      <c r="FT98" s="2" t="s">
        <v>33</v>
      </c>
      <c r="FU98" s="2" t="s">
        <v>34</v>
      </c>
      <c r="FV98" s="2"/>
      <c r="FW98" s="2"/>
      <c r="FX98" s="2">
        <v>94.5</v>
      </c>
      <c r="FY98" s="2">
        <v>46.75</v>
      </c>
      <c r="FZ98" s="2"/>
      <c r="GA98" s="2" t="s">
        <v>6</v>
      </c>
      <c r="GB98" s="2"/>
      <c r="GC98" s="2"/>
      <c r="GD98" s="2">
        <v>0</v>
      </c>
      <c r="GE98" s="2"/>
      <c r="GF98" s="2">
        <v>-357803777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28"/>
        <v>0</v>
      </c>
      <c r="GM98" s="2">
        <f t="shared" ref="GM98:GM123" si="157">ROUND(O98+X98+Y98+GK98,2)+GX98</f>
        <v>1623.4</v>
      </c>
      <c r="GN98" s="2">
        <f t="shared" ref="GN98:GN123" si="158">IF(OR(BI98=0,BI98=1),ROUND(O98+X98+Y98+GK98,2),0)</f>
        <v>1623.4</v>
      </c>
      <c r="GO98" s="2">
        <f t="shared" ref="GO98:GO123" si="159">IF(BI98=2,ROUND(O98+X98+Y98+GK98,2),0)</f>
        <v>0</v>
      </c>
      <c r="GP98" s="2">
        <f t="shared" ref="GP98:GP123" si="160">IF(BI98=4,ROUND(O98+X98+Y98+GK98,2)+GX98,0)</f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ref="GV98:GV123" si="161">ROUND((GT98),2)</f>
        <v>0</v>
      </c>
      <c r="GW98" s="2">
        <v>1</v>
      </c>
      <c r="GX98" s="2">
        <f t="shared" ref="GX98:GX123" si="162">ROUND(HC98*I98,2)</f>
        <v>0</v>
      </c>
      <c r="GY98" s="2"/>
      <c r="GZ98" s="2"/>
      <c r="HA98" s="2">
        <v>0</v>
      </c>
      <c r="HB98" s="2">
        <v>0</v>
      </c>
      <c r="HC98" s="2">
        <f t="shared" ref="HC98:HC123" si="163">GV98*GW98</f>
        <v>0</v>
      </c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17</v>
      </c>
      <c r="B99">
        <v>1</v>
      </c>
      <c r="C99">
        <f>ROW(SmtRes!A300)</f>
        <v>300</v>
      </c>
      <c r="D99">
        <f>ROW(EtalonRes!A276)</f>
        <v>276</v>
      </c>
      <c r="E99" t="s">
        <v>203</v>
      </c>
      <c r="F99" t="s">
        <v>204</v>
      </c>
      <c r="G99" t="s">
        <v>205</v>
      </c>
      <c r="H99" t="s">
        <v>190</v>
      </c>
      <c r="I99">
        <f>ROUND(200/100,9)</f>
        <v>2</v>
      </c>
      <c r="J99">
        <v>0</v>
      </c>
      <c r="O99">
        <f t="shared" si="131"/>
        <v>4579.4399999999996</v>
      </c>
      <c r="P99">
        <f t="shared" si="132"/>
        <v>16.64</v>
      </c>
      <c r="Q99">
        <f t="shared" si="133"/>
        <v>285.70999999999998</v>
      </c>
      <c r="R99">
        <f t="shared" si="134"/>
        <v>169.09</v>
      </c>
      <c r="S99">
        <f t="shared" si="135"/>
        <v>4277.09</v>
      </c>
      <c r="T99">
        <f t="shared" si="136"/>
        <v>0</v>
      </c>
      <c r="U99">
        <f t="shared" si="137"/>
        <v>74.727000000000004</v>
      </c>
      <c r="V99">
        <f t="shared" si="138"/>
        <v>2.3250000000000002</v>
      </c>
      <c r="W99">
        <f t="shared" si="139"/>
        <v>0</v>
      </c>
      <c r="X99">
        <f t="shared" si="140"/>
        <v>4223.87</v>
      </c>
      <c r="Y99">
        <f t="shared" si="141"/>
        <v>2089.6999999999998</v>
      </c>
      <c r="AA99">
        <v>28045061</v>
      </c>
      <c r="AB99">
        <f t="shared" si="142"/>
        <v>341.24</v>
      </c>
      <c r="AC99">
        <f t="shared" si="143"/>
        <v>1.24</v>
      </c>
      <c r="AD99">
        <f>ROUND(((((ET99*1.25))-((EU99*1.25)))+AE99),2)</f>
        <v>21.29</v>
      </c>
      <c r="AE99">
        <f>ROUND(((EU99*1.25)),2)</f>
        <v>12.6</v>
      </c>
      <c r="AF99">
        <f>ROUND(((EV99*1.15)),2)</f>
        <v>318.70999999999998</v>
      </c>
      <c r="AG99">
        <f t="shared" si="144"/>
        <v>0</v>
      </c>
      <c r="AH99">
        <f>((EW99*1.15))</f>
        <v>37.363500000000002</v>
      </c>
      <c r="AI99">
        <f>((EX99*1.25))</f>
        <v>1.1625000000000001</v>
      </c>
      <c r="AJ99">
        <f t="shared" si="145"/>
        <v>0</v>
      </c>
      <c r="AK99">
        <v>295.41000000000003</v>
      </c>
      <c r="AL99">
        <v>1.24</v>
      </c>
      <c r="AM99">
        <v>17.03</v>
      </c>
      <c r="AN99">
        <v>10.08</v>
      </c>
      <c r="AO99">
        <v>277.14</v>
      </c>
      <c r="AP99">
        <v>0</v>
      </c>
      <c r="AQ99">
        <v>32.49</v>
      </c>
      <c r="AR99">
        <v>0.93</v>
      </c>
      <c r="AS99">
        <v>0</v>
      </c>
      <c r="AT99">
        <v>95</v>
      </c>
      <c r="AU99">
        <v>47</v>
      </c>
      <c r="AV99">
        <v>1</v>
      </c>
      <c r="AW99">
        <v>1</v>
      </c>
      <c r="AZ99">
        <v>6.71</v>
      </c>
      <c r="BA99">
        <v>6.71</v>
      </c>
      <c r="BB99">
        <v>6.71</v>
      </c>
      <c r="BC99">
        <v>6.71</v>
      </c>
      <c r="BD99" t="s">
        <v>6</v>
      </c>
      <c r="BE99" t="s">
        <v>6</v>
      </c>
      <c r="BF99" t="s">
        <v>6</v>
      </c>
      <c r="BG99" t="s">
        <v>6</v>
      </c>
      <c r="BH99">
        <v>0</v>
      </c>
      <c r="BI99">
        <v>1</v>
      </c>
      <c r="BJ99" t="s">
        <v>206</v>
      </c>
      <c r="BM99">
        <v>15001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6.71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105</v>
      </c>
      <c r="CA99">
        <v>55</v>
      </c>
      <c r="CE99">
        <v>0</v>
      </c>
      <c r="CF99">
        <v>0</v>
      </c>
      <c r="CG99">
        <v>0</v>
      </c>
      <c r="CM99">
        <v>0</v>
      </c>
      <c r="CN99" t="s">
        <v>678</v>
      </c>
      <c r="CO99">
        <v>0</v>
      </c>
      <c r="CP99">
        <f t="shared" si="146"/>
        <v>4579.4400000000005</v>
      </c>
      <c r="CQ99">
        <f t="shared" si="147"/>
        <v>8.3203999999999994</v>
      </c>
      <c r="CR99">
        <f t="shared" si="148"/>
        <v>142.85589999999999</v>
      </c>
      <c r="CS99">
        <f t="shared" si="149"/>
        <v>84.545999999999992</v>
      </c>
      <c r="CT99">
        <f t="shared" si="150"/>
        <v>2138.5441000000001</v>
      </c>
      <c r="CU99">
        <f t="shared" si="151"/>
        <v>0</v>
      </c>
      <c r="CV99">
        <f t="shared" si="152"/>
        <v>37.363500000000002</v>
      </c>
      <c r="CW99">
        <f t="shared" si="153"/>
        <v>1.1625000000000001</v>
      </c>
      <c r="CX99">
        <f t="shared" si="154"/>
        <v>0</v>
      </c>
      <c r="CY99">
        <f t="shared" si="155"/>
        <v>4223.8710000000001</v>
      </c>
      <c r="CZ99">
        <f t="shared" si="156"/>
        <v>2089.7046</v>
      </c>
      <c r="DC99" t="s">
        <v>6</v>
      </c>
      <c r="DD99" t="s">
        <v>6</v>
      </c>
      <c r="DE99" t="s">
        <v>72</v>
      </c>
      <c r="DF99" t="s">
        <v>72</v>
      </c>
      <c r="DG99" t="s">
        <v>73</v>
      </c>
      <c r="DH99" t="s">
        <v>6</v>
      </c>
      <c r="DI99" t="s">
        <v>73</v>
      </c>
      <c r="DJ99" t="s">
        <v>72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190</v>
      </c>
      <c r="DW99" t="s">
        <v>190</v>
      </c>
      <c r="DX99">
        <v>100</v>
      </c>
      <c r="EE99">
        <v>27029049</v>
      </c>
      <c r="EF99">
        <v>2</v>
      </c>
      <c r="EG99" t="s">
        <v>30</v>
      </c>
      <c r="EH99">
        <v>0</v>
      </c>
      <c r="EI99" t="s">
        <v>6</v>
      </c>
      <c r="EJ99">
        <v>1</v>
      </c>
      <c r="EK99">
        <v>15001</v>
      </c>
      <c r="EL99" t="s">
        <v>192</v>
      </c>
      <c r="EM99" t="s">
        <v>193</v>
      </c>
      <c r="EO99" t="s">
        <v>76</v>
      </c>
      <c r="EQ99">
        <v>0</v>
      </c>
      <c r="ER99">
        <v>295.41000000000003</v>
      </c>
      <c r="ES99">
        <v>1.24</v>
      </c>
      <c r="ET99">
        <v>17.03</v>
      </c>
      <c r="EU99">
        <v>10.08</v>
      </c>
      <c r="EV99">
        <v>277.14</v>
      </c>
      <c r="EW99">
        <v>32.49</v>
      </c>
      <c r="EX99">
        <v>0.93</v>
      </c>
      <c r="EY99">
        <v>0</v>
      </c>
      <c r="FQ99">
        <v>0</v>
      </c>
      <c r="FR99">
        <f t="shared" si="127"/>
        <v>0</v>
      </c>
      <c r="FS99">
        <v>0</v>
      </c>
      <c r="FT99" t="s">
        <v>33</v>
      </c>
      <c r="FU99" t="s">
        <v>34</v>
      </c>
      <c r="FX99">
        <v>94.5</v>
      </c>
      <c r="FY99">
        <v>46.75</v>
      </c>
      <c r="GA99" t="s">
        <v>6</v>
      </c>
      <c r="GD99">
        <v>0</v>
      </c>
      <c r="GF99">
        <v>-357803777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28"/>
        <v>0</v>
      </c>
      <c r="GM99">
        <f t="shared" si="157"/>
        <v>10893.01</v>
      </c>
      <c r="GN99">
        <f t="shared" si="158"/>
        <v>10893.01</v>
      </c>
      <c r="GO99">
        <f t="shared" si="159"/>
        <v>0</v>
      </c>
      <c r="GP99">
        <f t="shared" si="160"/>
        <v>0</v>
      </c>
      <c r="GR99">
        <v>0</v>
      </c>
      <c r="GS99">
        <v>3</v>
      </c>
      <c r="GT99">
        <v>0</v>
      </c>
      <c r="GU99" t="s">
        <v>6</v>
      </c>
      <c r="GV99">
        <f t="shared" si="161"/>
        <v>0</v>
      </c>
      <c r="GW99">
        <v>1</v>
      </c>
      <c r="GX99">
        <f t="shared" si="162"/>
        <v>0</v>
      </c>
      <c r="HA99">
        <v>0</v>
      </c>
      <c r="HB99">
        <v>0</v>
      </c>
      <c r="HC99">
        <f t="shared" si="163"/>
        <v>0</v>
      </c>
      <c r="IK99">
        <v>0</v>
      </c>
    </row>
    <row r="100" spans="1:255" x14ac:dyDescent="0.2">
      <c r="A100" s="2">
        <v>18</v>
      </c>
      <c r="B100" s="2">
        <v>1</v>
      </c>
      <c r="C100" s="2">
        <v>291</v>
      </c>
      <c r="D100" s="2"/>
      <c r="E100" s="2" t="s">
        <v>207</v>
      </c>
      <c r="F100" s="2" t="s">
        <v>195</v>
      </c>
      <c r="G100" s="2" t="s">
        <v>196</v>
      </c>
      <c r="H100" s="2" t="s">
        <v>197</v>
      </c>
      <c r="I100" s="2">
        <f>I98*J100</f>
        <v>1700</v>
      </c>
      <c r="J100" s="2">
        <v>850</v>
      </c>
      <c r="K100" s="2"/>
      <c r="L100" s="2"/>
      <c r="M100" s="2"/>
      <c r="N100" s="2"/>
      <c r="O100" s="2">
        <f t="shared" si="131"/>
        <v>3519</v>
      </c>
      <c r="P100" s="2">
        <f t="shared" si="132"/>
        <v>3519</v>
      </c>
      <c r="Q100" s="2">
        <f t="shared" si="133"/>
        <v>0</v>
      </c>
      <c r="R100" s="2">
        <f t="shared" si="134"/>
        <v>0</v>
      </c>
      <c r="S100" s="2">
        <f t="shared" si="135"/>
        <v>0</v>
      </c>
      <c r="T100" s="2">
        <f t="shared" si="136"/>
        <v>0</v>
      </c>
      <c r="U100" s="2">
        <f t="shared" si="137"/>
        <v>0</v>
      </c>
      <c r="V100" s="2">
        <f t="shared" si="138"/>
        <v>0</v>
      </c>
      <c r="W100" s="2">
        <f t="shared" si="139"/>
        <v>0</v>
      </c>
      <c r="X100" s="2">
        <f t="shared" si="140"/>
        <v>0</v>
      </c>
      <c r="Y100" s="2">
        <f t="shared" si="141"/>
        <v>0</v>
      </c>
      <c r="Z100" s="2"/>
      <c r="AA100" s="2">
        <v>28045047</v>
      </c>
      <c r="AB100" s="2">
        <f t="shared" si="142"/>
        <v>2.0699999999999998</v>
      </c>
      <c r="AC100" s="2">
        <f t="shared" si="143"/>
        <v>2.0699999999999998</v>
      </c>
      <c r="AD100" s="2">
        <f>ROUND((((ET100)-(EU100))+AE100),2)</f>
        <v>0</v>
      </c>
      <c r="AE100" s="2">
        <f t="shared" ref="AE100:AF103" si="164">ROUND((EU100),2)</f>
        <v>0</v>
      </c>
      <c r="AF100" s="2">
        <f t="shared" si="164"/>
        <v>0</v>
      </c>
      <c r="AG100" s="2">
        <f t="shared" si="144"/>
        <v>0</v>
      </c>
      <c r="AH100" s="2">
        <f t="shared" ref="AH100:AI103" si="165">(EW100)</f>
        <v>0</v>
      </c>
      <c r="AI100" s="2">
        <f t="shared" si="165"/>
        <v>0</v>
      </c>
      <c r="AJ100" s="2">
        <f t="shared" si="145"/>
        <v>0</v>
      </c>
      <c r="AK100" s="2">
        <v>2.0699999999999998</v>
      </c>
      <c r="AL100" s="2">
        <v>2.0699999999999998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95</v>
      </c>
      <c r="AU100" s="2">
        <v>47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3</v>
      </c>
      <c r="BI100" s="2">
        <v>1</v>
      </c>
      <c r="BJ100" s="2" t="s">
        <v>198</v>
      </c>
      <c r="BK100" s="2"/>
      <c r="BL100" s="2"/>
      <c r="BM100" s="2">
        <v>15001</v>
      </c>
      <c r="BN100" s="2">
        <v>0</v>
      </c>
      <c r="BO100" s="2" t="s">
        <v>6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105</v>
      </c>
      <c r="CA100" s="2">
        <v>55</v>
      </c>
      <c r="CB100" s="2"/>
      <c r="CC100" s="2"/>
      <c r="CD100" s="2"/>
      <c r="CE100" s="2">
        <v>0</v>
      </c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</v>
      </c>
      <c r="CO100" s="2">
        <v>0</v>
      </c>
      <c r="CP100" s="2">
        <f t="shared" si="146"/>
        <v>3519</v>
      </c>
      <c r="CQ100" s="2">
        <f t="shared" si="147"/>
        <v>2.0699999999999998</v>
      </c>
      <c r="CR100" s="2">
        <f t="shared" si="148"/>
        <v>0</v>
      </c>
      <c r="CS100" s="2">
        <f t="shared" si="149"/>
        <v>0</v>
      </c>
      <c r="CT100" s="2">
        <f t="shared" si="150"/>
        <v>0</v>
      </c>
      <c r="CU100" s="2">
        <f t="shared" si="151"/>
        <v>0</v>
      </c>
      <c r="CV100" s="2">
        <f t="shared" si="152"/>
        <v>0</v>
      </c>
      <c r="CW100" s="2">
        <f t="shared" si="153"/>
        <v>0</v>
      </c>
      <c r="CX100" s="2">
        <f t="shared" si="154"/>
        <v>0</v>
      </c>
      <c r="CY100" s="2">
        <f t="shared" si="155"/>
        <v>0</v>
      </c>
      <c r="CZ100" s="2">
        <f t="shared" si="156"/>
        <v>0</v>
      </c>
      <c r="DA100" s="2"/>
      <c r="DB100" s="2"/>
      <c r="DC100" s="2" t="s">
        <v>6</v>
      </c>
      <c r="DD100" s="2" t="s">
        <v>6</v>
      </c>
      <c r="DE100" s="2" t="s">
        <v>6</v>
      </c>
      <c r="DF100" s="2" t="s">
        <v>6</v>
      </c>
      <c r="DG100" s="2" t="s">
        <v>6</v>
      </c>
      <c r="DH100" s="2" t="s">
        <v>6</v>
      </c>
      <c r="DI100" s="2" t="s">
        <v>6</v>
      </c>
      <c r="DJ100" s="2" t="s">
        <v>6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1009</v>
      </c>
      <c r="DV100" s="2" t="s">
        <v>197</v>
      </c>
      <c r="DW100" s="2" t="s">
        <v>197</v>
      </c>
      <c r="DX100" s="2">
        <v>1</v>
      </c>
      <c r="DY100" s="2"/>
      <c r="DZ100" s="2"/>
      <c r="EA100" s="2"/>
      <c r="EB100" s="2"/>
      <c r="EC100" s="2"/>
      <c r="ED100" s="2"/>
      <c r="EE100" s="2">
        <v>27029049</v>
      </c>
      <c r="EF100" s="2">
        <v>2</v>
      </c>
      <c r="EG100" s="2" t="s">
        <v>30</v>
      </c>
      <c r="EH100" s="2">
        <v>0</v>
      </c>
      <c r="EI100" s="2" t="s">
        <v>6</v>
      </c>
      <c r="EJ100" s="2">
        <v>1</v>
      </c>
      <c r="EK100" s="2">
        <v>15001</v>
      </c>
      <c r="EL100" s="2" t="s">
        <v>192</v>
      </c>
      <c r="EM100" s="2" t="s">
        <v>193</v>
      </c>
      <c r="EN100" s="2"/>
      <c r="EO100" s="2" t="s">
        <v>6</v>
      </c>
      <c r="EP100" s="2"/>
      <c r="EQ100" s="2">
        <v>0</v>
      </c>
      <c r="ER100" s="2">
        <v>2.0699999999999998</v>
      </c>
      <c r="ES100" s="2">
        <v>2.0699999999999998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27"/>
        <v>0</v>
      </c>
      <c r="FS100" s="2">
        <v>0</v>
      </c>
      <c r="FT100" s="2" t="s">
        <v>33</v>
      </c>
      <c r="FU100" s="2" t="s">
        <v>34</v>
      </c>
      <c r="FV100" s="2"/>
      <c r="FW100" s="2"/>
      <c r="FX100" s="2">
        <v>94.5</v>
      </c>
      <c r="FY100" s="2">
        <v>46.75</v>
      </c>
      <c r="FZ100" s="2"/>
      <c r="GA100" s="2" t="s">
        <v>6</v>
      </c>
      <c r="GB100" s="2"/>
      <c r="GC100" s="2"/>
      <c r="GD100" s="2">
        <v>0</v>
      </c>
      <c r="GE100" s="2"/>
      <c r="GF100" s="2">
        <v>-119095564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28"/>
        <v>0</v>
      </c>
      <c r="GM100" s="2">
        <f t="shared" si="157"/>
        <v>3519</v>
      </c>
      <c r="GN100" s="2">
        <f t="shared" si="158"/>
        <v>3519</v>
      </c>
      <c r="GO100" s="2">
        <f t="shared" si="159"/>
        <v>0</v>
      </c>
      <c r="GP100" s="2">
        <f t="shared" si="160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61"/>
        <v>0</v>
      </c>
      <c r="GW100" s="2">
        <v>1</v>
      </c>
      <c r="GX100" s="2">
        <f t="shared" si="162"/>
        <v>0</v>
      </c>
      <c r="GY100" s="2"/>
      <c r="GZ100" s="2"/>
      <c r="HA100" s="2">
        <v>0</v>
      </c>
      <c r="HB100" s="2">
        <v>0</v>
      </c>
      <c r="HC100" s="2">
        <f t="shared" si="163"/>
        <v>0</v>
      </c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18</v>
      </c>
      <c r="B101">
        <v>1</v>
      </c>
      <c r="C101">
        <v>299</v>
      </c>
      <c r="E101" t="s">
        <v>207</v>
      </c>
      <c r="F101" t="s">
        <v>195</v>
      </c>
      <c r="G101" t="s">
        <v>196</v>
      </c>
      <c r="H101" t="s">
        <v>197</v>
      </c>
      <c r="I101">
        <f>I99*J101</f>
        <v>1700</v>
      </c>
      <c r="J101">
        <v>850</v>
      </c>
      <c r="O101">
        <f t="shared" si="131"/>
        <v>23612.49</v>
      </c>
      <c r="P101">
        <f t="shared" si="132"/>
        <v>23612.49</v>
      </c>
      <c r="Q101">
        <f t="shared" si="133"/>
        <v>0</v>
      </c>
      <c r="R101">
        <f t="shared" si="134"/>
        <v>0</v>
      </c>
      <c r="S101">
        <f t="shared" si="135"/>
        <v>0</v>
      </c>
      <c r="T101">
        <f t="shared" si="136"/>
        <v>0</v>
      </c>
      <c r="U101">
        <f t="shared" si="137"/>
        <v>0</v>
      </c>
      <c r="V101">
        <f t="shared" si="138"/>
        <v>0</v>
      </c>
      <c r="W101">
        <f t="shared" si="139"/>
        <v>0</v>
      </c>
      <c r="X101">
        <f t="shared" si="140"/>
        <v>0</v>
      </c>
      <c r="Y101">
        <f t="shared" si="141"/>
        <v>0</v>
      </c>
      <c r="AA101">
        <v>28045061</v>
      </c>
      <c r="AB101">
        <f t="shared" si="142"/>
        <v>2.0699999999999998</v>
      </c>
      <c r="AC101">
        <f t="shared" si="143"/>
        <v>2.0699999999999998</v>
      </c>
      <c r="AD101">
        <f>ROUND((((ET101)-(EU101))+AE101),2)</f>
        <v>0</v>
      </c>
      <c r="AE101">
        <f t="shared" si="164"/>
        <v>0</v>
      </c>
      <c r="AF101">
        <f t="shared" si="164"/>
        <v>0</v>
      </c>
      <c r="AG101">
        <f t="shared" si="144"/>
        <v>0</v>
      </c>
      <c r="AH101">
        <f t="shared" si="165"/>
        <v>0</v>
      </c>
      <c r="AI101">
        <f t="shared" si="165"/>
        <v>0</v>
      </c>
      <c r="AJ101">
        <f t="shared" si="145"/>
        <v>0</v>
      </c>
      <c r="AK101">
        <v>2.0699999999999998</v>
      </c>
      <c r="AL101">
        <v>2.0699999999999998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95</v>
      </c>
      <c r="AU101">
        <v>47</v>
      </c>
      <c r="AV101">
        <v>1</v>
      </c>
      <c r="AW101">
        <v>1</v>
      </c>
      <c r="AZ101">
        <v>6.71</v>
      </c>
      <c r="BA101">
        <v>1</v>
      </c>
      <c r="BB101">
        <v>1</v>
      </c>
      <c r="BC101">
        <v>6.71</v>
      </c>
      <c r="BD101" t="s">
        <v>6</v>
      </c>
      <c r="BE101" t="s">
        <v>6</v>
      </c>
      <c r="BF101" t="s">
        <v>6</v>
      </c>
      <c r="BG101" t="s">
        <v>6</v>
      </c>
      <c r="BH101">
        <v>3</v>
      </c>
      <c r="BI101">
        <v>1</v>
      </c>
      <c r="BJ101" t="s">
        <v>198</v>
      </c>
      <c r="BM101">
        <v>15001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105</v>
      </c>
      <c r="CA101">
        <v>55</v>
      </c>
      <c r="CE101">
        <v>0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146"/>
        <v>23612.49</v>
      </c>
      <c r="CQ101">
        <f t="shared" si="147"/>
        <v>13.889699999999999</v>
      </c>
      <c r="CR101">
        <f t="shared" si="148"/>
        <v>0</v>
      </c>
      <c r="CS101">
        <f t="shared" si="149"/>
        <v>0</v>
      </c>
      <c r="CT101">
        <f t="shared" si="150"/>
        <v>0</v>
      </c>
      <c r="CU101">
        <f t="shared" si="151"/>
        <v>0</v>
      </c>
      <c r="CV101">
        <f t="shared" si="152"/>
        <v>0</v>
      </c>
      <c r="CW101">
        <f t="shared" si="153"/>
        <v>0</v>
      </c>
      <c r="CX101">
        <f t="shared" si="154"/>
        <v>0</v>
      </c>
      <c r="CY101">
        <f t="shared" si="155"/>
        <v>0</v>
      </c>
      <c r="CZ101">
        <f t="shared" si="156"/>
        <v>0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1009</v>
      </c>
      <c r="DV101" t="s">
        <v>197</v>
      </c>
      <c r="DW101" t="s">
        <v>197</v>
      </c>
      <c r="DX101">
        <v>1</v>
      </c>
      <c r="EE101">
        <v>27029049</v>
      </c>
      <c r="EF101">
        <v>2</v>
      </c>
      <c r="EG101" t="s">
        <v>30</v>
      </c>
      <c r="EH101">
        <v>0</v>
      </c>
      <c r="EI101" t="s">
        <v>6</v>
      </c>
      <c r="EJ101">
        <v>1</v>
      </c>
      <c r="EK101">
        <v>15001</v>
      </c>
      <c r="EL101" t="s">
        <v>192</v>
      </c>
      <c r="EM101" t="s">
        <v>193</v>
      </c>
      <c r="EO101" t="s">
        <v>6</v>
      </c>
      <c r="EQ101">
        <v>0</v>
      </c>
      <c r="ER101">
        <v>2.0699999999999998</v>
      </c>
      <c r="ES101">
        <v>2.0699999999999998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27"/>
        <v>0</v>
      </c>
      <c r="FS101">
        <v>0</v>
      </c>
      <c r="FT101" t="s">
        <v>33</v>
      </c>
      <c r="FU101" t="s">
        <v>34</v>
      </c>
      <c r="FX101">
        <v>94.5</v>
      </c>
      <c r="FY101">
        <v>46.75</v>
      </c>
      <c r="GA101" t="s">
        <v>6</v>
      </c>
      <c r="GD101">
        <v>0</v>
      </c>
      <c r="GF101">
        <v>-119095564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28"/>
        <v>0</v>
      </c>
      <c r="GM101">
        <f t="shared" si="157"/>
        <v>23612.49</v>
      </c>
      <c r="GN101">
        <f t="shared" si="158"/>
        <v>23612.49</v>
      </c>
      <c r="GO101">
        <f t="shared" si="159"/>
        <v>0</v>
      </c>
      <c r="GP101">
        <f t="shared" si="160"/>
        <v>0</v>
      </c>
      <c r="GR101">
        <v>0</v>
      </c>
      <c r="GS101">
        <v>3</v>
      </c>
      <c r="GT101">
        <v>0</v>
      </c>
      <c r="GU101" t="s">
        <v>6</v>
      </c>
      <c r="GV101">
        <f t="shared" si="161"/>
        <v>0</v>
      </c>
      <c r="GW101">
        <v>1</v>
      </c>
      <c r="GX101">
        <f t="shared" si="162"/>
        <v>0</v>
      </c>
      <c r="HA101">
        <v>0</v>
      </c>
      <c r="HB101">
        <v>0</v>
      </c>
      <c r="HC101">
        <f t="shared" si="163"/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292</v>
      </c>
      <c r="D102" s="2"/>
      <c r="E102" s="2" t="s">
        <v>208</v>
      </c>
      <c r="F102" s="2" t="s">
        <v>200</v>
      </c>
      <c r="G102" s="2" t="s">
        <v>201</v>
      </c>
      <c r="H102" s="2" t="s">
        <v>197</v>
      </c>
      <c r="I102" s="2">
        <f>I98*J102</f>
        <v>40</v>
      </c>
      <c r="J102" s="2">
        <v>20</v>
      </c>
      <c r="K102" s="2"/>
      <c r="L102" s="2"/>
      <c r="M102" s="2"/>
      <c r="N102" s="2"/>
      <c r="O102" s="2">
        <f t="shared" si="131"/>
        <v>870.8</v>
      </c>
      <c r="P102" s="2">
        <f t="shared" si="132"/>
        <v>870.8</v>
      </c>
      <c r="Q102" s="2">
        <f t="shared" si="133"/>
        <v>0</v>
      </c>
      <c r="R102" s="2">
        <f t="shared" si="134"/>
        <v>0</v>
      </c>
      <c r="S102" s="2">
        <f t="shared" si="135"/>
        <v>0</v>
      </c>
      <c r="T102" s="2">
        <f t="shared" si="136"/>
        <v>0</v>
      </c>
      <c r="U102" s="2">
        <f t="shared" si="137"/>
        <v>0</v>
      </c>
      <c r="V102" s="2">
        <f t="shared" si="138"/>
        <v>0</v>
      </c>
      <c r="W102" s="2">
        <f t="shared" si="139"/>
        <v>0</v>
      </c>
      <c r="X102" s="2">
        <f t="shared" si="140"/>
        <v>0</v>
      </c>
      <c r="Y102" s="2">
        <f t="shared" si="141"/>
        <v>0</v>
      </c>
      <c r="Z102" s="2"/>
      <c r="AA102" s="2">
        <v>28045047</v>
      </c>
      <c r="AB102" s="2">
        <f t="shared" si="142"/>
        <v>21.77</v>
      </c>
      <c r="AC102" s="2">
        <f t="shared" si="143"/>
        <v>21.77</v>
      </c>
      <c r="AD102" s="2">
        <f>ROUND((((ET102)-(EU102))+AE102),2)</f>
        <v>0</v>
      </c>
      <c r="AE102" s="2">
        <f t="shared" si="164"/>
        <v>0</v>
      </c>
      <c r="AF102" s="2">
        <f t="shared" si="164"/>
        <v>0</v>
      </c>
      <c r="AG102" s="2">
        <f t="shared" si="144"/>
        <v>0</v>
      </c>
      <c r="AH102" s="2">
        <f t="shared" si="165"/>
        <v>0</v>
      </c>
      <c r="AI102" s="2">
        <f t="shared" si="165"/>
        <v>0</v>
      </c>
      <c r="AJ102" s="2">
        <f t="shared" si="145"/>
        <v>0</v>
      </c>
      <c r="AK102" s="2">
        <v>21.77</v>
      </c>
      <c r="AL102" s="2">
        <v>21.77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95</v>
      </c>
      <c r="AU102" s="2">
        <v>47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3</v>
      </c>
      <c r="BI102" s="2">
        <v>1</v>
      </c>
      <c r="BJ102" s="2" t="s">
        <v>202</v>
      </c>
      <c r="BK102" s="2"/>
      <c r="BL102" s="2"/>
      <c r="BM102" s="2">
        <v>15001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105</v>
      </c>
      <c r="CA102" s="2">
        <v>55</v>
      </c>
      <c r="CB102" s="2"/>
      <c r="CC102" s="2"/>
      <c r="CD102" s="2"/>
      <c r="CE102" s="2">
        <v>0</v>
      </c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6</v>
      </c>
      <c r="CO102" s="2">
        <v>0</v>
      </c>
      <c r="CP102" s="2">
        <f t="shared" si="146"/>
        <v>870.8</v>
      </c>
      <c r="CQ102" s="2">
        <f t="shared" si="147"/>
        <v>21.77</v>
      </c>
      <c r="CR102" s="2">
        <f t="shared" si="148"/>
        <v>0</v>
      </c>
      <c r="CS102" s="2">
        <f t="shared" si="149"/>
        <v>0</v>
      </c>
      <c r="CT102" s="2">
        <f t="shared" si="150"/>
        <v>0</v>
      </c>
      <c r="CU102" s="2">
        <f t="shared" si="151"/>
        <v>0</v>
      </c>
      <c r="CV102" s="2">
        <f t="shared" si="152"/>
        <v>0</v>
      </c>
      <c r="CW102" s="2">
        <f t="shared" si="153"/>
        <v>0</v>
      </c>
      <c r="CX102" s="2">
        <f t="shared" si="154"/>
        <v>0</v>
      </c>
      <c r="CY102" s="2">
        <f t="shared" si="155"/>
        <v>0</v>
      </c>
      <c r="CZ102" s="2">
        <f t="shared" si="156"/>
        <v>0</v>
      </c>
      <c r="DA102" s="2"/>
      <c r="DB102" s="2"/>
      <c r="DC102" s="2" t="s">
        <v>6</v>
      </c>
      <c r="DD102" s="2" t="s">
        <v>6</v>
      </c>
      <c r="DE102" s="2" t="s">
        <v>6</v>
      </c>
      <c r="DF102" s="2" t="s">
        <v>6</v>
      </c>
      <c r="DG102" s="2" t="s">
        <v>6</v>
      </c>
      <c r="DH102" s="2" t="s">
        <v>6</v>
      </c>
      <c r="DI102" s="2" t="s">
        <v>6</v>
      </c>
      <c r="DJ102" s="2" t="s">
        <v>6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1009</v>
      </c>
      <c r="DV102" s="2" t="s">
        <v>197</v>
      </c>
      <c r="DW102" s="2" t="s">
        <v>197</v>
      </c>
      <c r="DX102" s="2">
        <v>1</v>
      </c>
      <c r="DY102" s="2"/>
      <c r="DZ102" s="2"/>
      <c r="EA102" s="2"/>
      <c r="EB102" s="2"/>
      <c r="EC102" s="2"/>
      <c r="ED102" s="2"/>
      <c r="EE102" s="2">
        <v>27029049</v>
      </c>
      <c r="EF102" s="2">
        <v>2</v>
      </c>
      <c r="EG102" s="2" t="s">
        <v>30</v>
      </c>
      <c r="EH102" s="2">
        <v>0</v>
      </c>
      <c r="EI102" s="2" t="s">
        <v>6</v>
      </c>
      <c r="EJ102" s="2">
        <v>1</v>
      </c>
      <c r="EK102" s="2">
        <v>15001</v>
      </c>
      <c r="EL102" s="2" t="s">
        <v>192</v>
      </c>
      <c r="EM102" s="2" t="s">
        <v>193</v>
      </c>
      <c r="EN102" s="2"/>
      <c r="EO102" s="2" t="s">
        <v>6</v>
      </c>
      <c r="EP102" s="2"/>
      <c r="EQ102" s="2">
        <v>0</v>
      </c>
      <c r="ER102" s="2">
        <v>21.77</v>
      </c>
      <c r="ES102" s="2">
        <v>21.77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27"/>
        <v>0</v>
      </c>
      <c r="FS102" s="2">
        <v>0</v>
      </c>
      <c r="FT102" s="2" t="s">
        <v>33</v>
      </c>
      <c r="FU102" s="2" t="s">
        <v>34</v>
      </c>
      <c r="FV102" s="2"/>
      <c r="FW102" s="2"/>
      <c r="FX102" s="2">
        <v>94.5</v>
      </c>
      <c r="FY102" s="2">
        <v>46.75</v>
      </c>
      <c r="FZ102" s="2"/>
      <c r="GA102" s="2" t="s">
        <v>6</v>
      </c>
      <c r="GB102" s="2"/>
      <c r="GC102" s="2"/>
      <c r="GD102" s="2">
        <v>0</v>
      </c>
      <c r="GE102" s="2"/>
      <c r="GF102" s="2">
        <v>-79710895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28"/>
        <v>0</v>
      </c>
      <c r="GM102" s="2">
        <f t="shared" si="157"/>
        <v>870.8</v>
      </c>
      <c r="GN102" s="2">
        <f t="shared" si="158"/>
        <v>870.8</v>
      </c>
      <c r="GO102" s="2">
        <f t="shared" si="159"/>
        <v>0</v>
      </c>
      <c r="GP102" s="2">
        <f t="shared" si="160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61"/>
        <v>0</v>
      </c>
      <c r="GW102" s="2">
        <v>1</v>
      </c>
      <c r="GX102" s="2">
        <f t="shared" si="162"/>
        <v>0</v>
      </c>
      <c r="GY102" s="2"/>
      <c r="GZ102" s="2"/>
      <c r="HA102" s="2">
        <v>0</v>
      </c>
      <c r="HB102" s="2">
        <v>0</v>
      </c>
      <c r="HC102" s="2">
        <f t="shared" si="163"/>
        <v>0</v>
      </c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300</v>
      </c>
      <c r="E103" t="s">
        <v>208</v>
      </c>
      <c r="F103" t="s">
        <v>200</v>
      </c>
      <c r="G103" t="s">
        <v>201</v>
      </c>
      <c r="H103" t="s">
        <v>197</v>
      </c>
      <c r="I103">
        <f>I99*J103</f>
        <v>40</v>
      </c>
      <c r="J103">
        <v>20</v>
      </c>
      <c r="O103">
        <f t="shared" si="131"/>
        <v>5843.07</v>
      </c>
      <c r="P103">
        <f t="shared" si="132"/>
        <v>5843.07</v>
      </c>
      <c r="Q103">
        <f t="shared" si="133"/>
        <v>0</v>
      </c>
      <c r="R103">
        <f t="shared" si="134"/>
        <v>0</v>
      </c>
      <c r="S103">
        <f t="shared" si="135"/>
        <v>0</v>
      </c>
      <c r="T103">
        <f t="shared" si="136"/>
        <v>0</v>
      </c>
      <c r="U103">
        <f t="shared" si="137"/>
        <v>0</v>
      </c>
      <c r="V103">
        <f t="shared" si="138"/>
        <v>0</v>
      </c>
      <c r="W103">
        <f t="shared" si="139"/>
        <v>0</v>
      </c>
      <c r="X103">
        <f t="shared" si="140"/>
        <v>0</v>
      </c>
      <c r="Y103">
        <f t="shared" si="141"/>
        <v>0</v>
      </c>
      <c r="AA103">
        <v>28045061</v>
      </c>
      <c r="AB103">
        <f t="shared" si="142"/>
        <v>21.77</v>
      </c>
      <c r="AC103">
        <f t="shared" si="143"/>
        <v>21.77</v>
      </c>
      <c r="AD103">
        <f>ROUND((((ET103)-(EU103))+AE103),2)</f>
        <v>0</v>
      </c>
      <c r="AE103">
        <f t="shared" si="164"/>
        <v>0</v>
      </c>
      <c r="AF103">
        <f t="shared" si="164"/>
        <v>0</v>
      </c>
      <c r="AG103">
        <f t="shared" si="144"/>
        <v>0</v>
      </c>
      <c r="AH103">
        <f t="shared" si="165"/>
        <v>0</v>
      </c>
      <c r="AI103">
        <f t="shared" si="165"/>
        <v>0</v>
      </c>
      <c r="AJ103">
        <f t="shared" si="145"/>
        <v>0</v>
      </c>
      <c r="AK103">
        <v>21.77</v>
      </c>
      <c r="AL103">
        <v>21.77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95</v>
      </c>
      <c r="AU103">
        <v>47</v>
      </c>
      <c r="AV103">
        <v>1</v>
      </c>
      <c r="AW103">
        <v>1</v>
      </c>
      <c r="AZ103">
        <v>6.71</v>
      </c>
      <c r="BA103">
        <v>1</v>
      </c>
      <c r="BB103">
        <v>1</v>
      </c>
      <c r="BC103">
        <v>6.71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202</v>
      </c>
      <c r="BM103">
        <v>15001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105</v>
      </c>
      <c r="CA103">
        <v>55</v>
      </c>
      <c r="CE103">
        <v>0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146"/>
        <v>5843.07</v>
      </c>
      <c r="CQ103">
        <f t="shared" si="147"/>
        <v>146.07669999999999</v>
      </c>
      <c r="CR103">
        <f t="shared" si="148"/>
        <v>0</v>
      </c>
      <c r="CS103">
        <f t="shared" si="149"/>
        <v>0</v>
      </c>
      <c r="CT103">
        <f t="shared" si="150"/>
        <v>0</v>
      </c>
      <c r="CU103">
        <f t="shared" si="151"/>
        <v>0</v>
      </c>
      <c r="CV103">
        <f t="shared" si="152"/>
        <v>0</v>
      </c>
      <c r="CW103">
        <f t="shared" si="153"/>
        <v>0</v>
      </c>
      <c r="CX103">
        <f t="shared" si="154"/>
        <v>0</v>
      </c>
      <c r="CY103">
        <f t="shared" si="155"/>
        <v>0</v>
      </c>
      <c r="CZ103">
        <f t="shared" si="156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1009</v>
      </c>
      <c r="DV103" t="s">
        <v>197</v>
      </c>
      <c r="DW103" t="s">
        <v>197</v>
      </c>
      <c r="DX103">
        <v>1</v>
      </c>
      <c r="EE103">
        <v>27029049</v>
      </c>
      <c r="EF103">
        <v>2</v>
      </c>
      <c r="EG103" t="s">
        <v>30</v>
      </c>
      <c r="EH103">
        <v>0</v>
      </c>
      <c r="EI103" t="s">
        <v>6</v>
      </c>
      <c r="EJ103">
        <v>1</v>
      </c>
      <c r="EK103">
        <v>15001</v>
      </c>
      <c r="EL103" t="s">
        <v>192</v>
      </c>
      <c r="EM103" t="s">
        <v>193</v>
      </c>
      <c r="EO103" t="s">
        <v>6</v>
      </c>
      <c r="EQ103">
        <v>0</v>
      </c>
      <c r="ER103">
        <v>21.77</v>
      </c>
      <c r="ES103">
        <v>21.77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27"/>
        <v>0</v>
      </c>
      <c r="FS103">
        <v>0</v>
      </c>
      <c r="FT103" t="s">
        <v>33</v>
      </c>
      <c r="FU103" t="s">
        <v>34</v>
      </c>
      <c r="FX103">
        <v>94.5</v>
      </c>
      <c r="FY103">
        <v>46.75</v>
      </c>
      <c r="GA103" t="s">
        <v>6</v>
      </c>
      <c r="GD103">
        <v>0</v>
      </c>
      <c r="GF103">
        <v>-79710895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28"/>
        <v>0</v>
      </c>
      <c r="GM103">
        <f t="shared" si="157"/>
        <v>5843.07</v>
      </c>
      <c r="GN103">
        <f t="shared" si="158"/>
        <v>5843.07</v>
      </c>
      <c r="GO103">
        <f t="shared" si="159"/>
        <v>0</v>
      </c>
      <c r="GP103">
        <f t="shared" si="160"/>
        <v>0</v>
      </c>
      <c r="GR103">
        <v>0</v>
      </c>
      <c r="GS103">
        <v>3</v>
      </c>
      <c r="GT103">
        <v>0</v>
      </c>
      <c r="GU103" t="s">
        <v>6</v>
      </c>
      <c r="GV103">
        <f t="shared" si="161"/>
        <v>0</v>
      </c>
      <c r="GW103">
        <v>1</v>
      </c>
      <c r="GX103">
        <f t="shared" si="162"/>
        <v>0</v>
      </c>
      <c r="HA103">
        <v>0</v>
      </c>
      <c r="HB103">
        <v>0</v>
      </c>
      <c r="HC103">
        <f t="shared" si="163"/>
        <v>0</v>
      </c>
      <c r="IK103">
        <v>0</v>
      </c>
    </row>
    <row r="104" spans="1:255" x14ac:dyDescent="0.2">
      <c r="A104" s="2">
        <v>17</v>
      </c>
      <c r="B104" s="2">
        <v>1</v>
      </c>
      <c r="C104" s="2">
        <f>ROW(SmtRes!A309)</f>
        <v>309</v>
      </c>
      <c r="D104" s="2">
        <f>ROW(EtalonRes!A285)</f>
        <v>285</v>
      </c>
      <c r="E104" s="2" t="s">
        <v>209</v>
      </c>
      <c r="F104" s="2" t="s">
        <v>210</v>
      </c>
      <c r="G104" s="2" t="s">
        <v>211</v>
      </c>
      <c r="H104" s="2" t="s">
        <v>190</v>
      </c>
      <c r="I104" s="2">
        <f>ROUND(200/100,9)</f>
        <v>2</v>
      </c>
      <c r="J104" s="2">
        <v>0</v>
      </c>
      <c r="K104" s="2"/>
      <c r="L104" s="2"/>
      <c r="M104" s="2"/>
      <c r="N104" s="2"/>
      <c r="O104" s="2">
        <f t="shared" si="131"/>
        <v>2186.7800000000002</v>
      </c>
      <c r="P104" s="2">
        <f t="shared" si="132"/>
        <v>1285.1199999999999</v>
      </c>
      <c r="Q104" s="2">
        <f t="shared" si="133"/>
        <v>26.02</v>
      </c>
      <c r="R104" s="2">
        <f t="shared" si="134"/>
        <v>4.92</v>
      </c>
      <c r="S104" s="2">
        <f t="shared" si="135"/>
        <v>875.64</v>
      </c>
      <c r="T104" s="2">
        <f t="shared" si="136"/>
        <v>0</v>
      </c>
      <c r="U104" s="2">
        <f t="shared" si="137"/>
        <v>100.188</v>
      </c>
      <c r="V104" s="2">
        <f t="shared" si="138"/>
        <v>0.42500000000000004</v>
      </c>
      <c r="W104" s="2">
        <f t="shared" si="139"/>
        <v>0</v>
      </c>
      <c r="X104" s="2">
        <f t="shared" si="140"/>
        <v>836.53</v>
      </c>
      <c r="Y104" s="2">
        <f t="shared" si="141"/>
        <v>413.86</v>
      </c>
      <c r="Z104" s="2"/>
      <c r="AA104" s="2">
        <v>28045047</v>
      </c>
      <c r="AB104" s="2">
        <f t="shared" si="142"/>
        <v>1093.3900000000001</v>
      </c>
      <c r="AC104" s="2">
        <f t="shared" si="143"/>
        <v>642.55999999999995</v>
      </c>
      <c r="AD104" s="2">
        <f>ROUND(((((ET104*1.25))-((EU104*1.25)))+AE104),2)</f>
        <v>13.01</v>
      </c>
      <c r="AE104" s="2">
        <f>ROUND(((EU104*1.25)),2)</f>
        <v>2.46</v>
      </c>
      <c r="AF104" s="2">
        <f>ROUND(((EV104*1.15)),2)</f>
        <v>437.82</v>
      </c>
      <c r="AG104" s="2">
        <f t="shared" si="144"/>
        <v>0</v>
      </c>
      <c r="AH104" s="2">
        <f>((EW104*1.15))</f>
        <v>50.094000000000001</v>
      </c>
      <c r="AI104" s="2">
        <f>((EX104*1.25))</f>
        <v>0.21250000000000002</v>
      </c>
      <c r="AJ104" s="2">
        <f t="shared" si="145"/>
        <v>0</v>
      </c>
      <c r="AK104" s="2">
        <v>1033.68</v>
      </c>
      <c r="AL104" s="2">
        <v>642.55999999999995</v>
      </c>
      <c r="AM104" s="2">
        <v>10.41</v>
      </c>
      <c r="AN104" s="2">
        <v>1.97</v>
      </c>
      <c r="AO104" s="2">
        <v>380.71</v>
      </c>
      <c r="AP104" s="2">
        <v>0</v>
      </c>
      <c r="AQ104" s="2">
        <v>43.56</v>
      </c>
      <c r="AR104" s="2">
        <v>0.17</v>
      </c>
      <c r="AS104" s="2">
        <v>0</v>
      </c>
      <c r="AT104" s="2">
        <v>95</v>
      </c>
      <c r="AU104" s="2">
        <v>47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0</v>
      </c>
      <c r="BI104" s="2">
        <v>1</v>
      </c>
      <c r="BJ104" s="2" t="s">
        <v>212</v>
      </c>
      <c r="BK104" s="2"/>
      <c r="BL104" s="2"/>
      <c r="BM104" s="2">
        <v>15001</v>
      </c>
      <c r="BN104" s="2">
        <v>0</v>
      </c>
      <c r="BO104" s="2" t="s">
        <v>6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105</v>
      </c>
      <c r="CA104" s="2">
        <v>55</v>
      </c>
      <c r="CB104" s="2"/>
      <c r="CC104" s="2"/>
      <c r="CD104" s="2"/>
      <c r="CE104" s="2">
        <v>0</v>
      </c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678</v>
      </c>
      <c r="CO104" s="2">
        <v>0</v>
      </c>
      <c r="CP104" s="2">
        <f t="shared" si="146"/>
        <v>2186.7799999999997</v>
      </c>
      <c r="CQ104" s="2">
        <f t="shared" si="147"/>
        <v>642.55999999999995</v>
      </c>
      <c r="CR104" s="2">
        <f t="shared" si="148"/>
        <v>13.01</v>
      </c>
      <c r="CS104" s="2">
        <f t="shared" si="149"/>
        <v>2.46</v>
      </c>
      <c r="CT104" s="2">
        <f t="shared" si="150"/>
        <v>437.82</v>
      </c>
      <c r="CU104" s="2">
        <f t="shared" si="151"/>
        <v>0</v>
      </c>
      <c r="CV104" s="2">
        <f t="shared" si="152"/>
        <v>50.094000000000001</v>
      </c>
      <c r="CW104" s="2">
        <f t="shared" si="153"/>
        <v>0.21250000000000002</v>
      </c>
      <c r="CX104" s="2">
        <f t="shared" si="154"/>
        <v>0</v>
      </c>
      <c r="CY104" s="2">
        <f t="shared" si="155"/>
        <v>836.53199999999993</v>
      </c>
      <c r="CZ104" s="2">
        <f t="shared" si="156"/>
        <v>413.86320000000001</v>
      </c>
      <c r="DA104" s="2"/>
      <c r="DB104" s="2"/>
      <c r="DC104" s="2" t="s">
        <v>6</v>
      </c>
      <c r="DD104" s="2" t="s">
        <v>6</v>
      </c>
      <c r="DE104" s="2" t="s">
        <v>72</v>
      </c>
      <c r="DF104" s="2" t="s">
        <v>72</v>
      </c>
      <c r="DG104" s="2" t="s">
        <v>73</v>
      </c>
      <c r="DH104" s="2" t="s">
        <v>6</v>
      </c>
      <c r="DI104" s="2" t="s">
        <v>73</v>
      </c>
      <c r="DJ104" s="2" t="s">
        <v>72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1005</v>
      </c>
      <c r="DV104" s="2" t="s">
        <v>190</v>
      </c>
      <c r="DW104" s="2" t="s">
        <v>190</v>
      </c>
      <c r="DX104" s="2">
        <v>100</v>
      </c>
      <c r="DY104" s="2"/>
      <c r="DZ104" s="2"/>
      <c r="EA104" s="2"/>
      <c r="EB104" s="2"/>
      <c r="EC104" s="2"/>
      <c r="ED104" s="2"/>
      <c r="EE104" s="2">
        <v>27029049</v>
      </c>
      <c r="EF104" s="2">
        <v>2</v>
      </c>
      <c r="EG104" s="2" t="s">
        <v>30</v>
      </c>
      <c r="EH104" s="2">
        <v>0</v>
      </c>
      <c r="EI104" s="2" t="s">
        <v>6</v>
      </c>
      <c r="EJ104" s="2">
        <v>1</v>
      </c>
      <c r="EK104" s="2">
        <v>15001</v>
      </c>
      <c r="EL104" s="2" t="s">
        <v>192</v>
      </c>
      <c r="EM104" s="2" t="s">
        <v>193</v>
      </c>
      <c r="EN104" s="2"/>
      <c r="EO104" s="2" t="s">
        <v>76</v>
      </c>
      <c r="EP104" s="2"/>
      <c r="EQ104" s="2">
        <v>0</v>
      </c>
      <c r="ER104" s="2">
        <v>1033.68</v>
      </c>
      <c r="ES104" s="2">
        <v>642.55999999999995</v>
      </c>
      <c r="ET104" s="2">
        <v>10.41</v>
      </c>
      <c r="EU104" s="2">
        <v>1.97</v>
      </c>
      <c r="EV104" s="2">
        <v>380.71</v>
      </c>
      <c r="EW104" s="2">
        <v>43.56</v>
      </c>
      <c r="EX104" s="2">
        <v>0.17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27"/>
        <v>0</v>
      </c>
      <c r="FS104" s="2">
        <v>0</v>
      </c>
      <c r="FT104" s="2" t="s">
        <v>33</v>
      </c>
      <c r="FU104" s="2" t="s">
        <v>34</v>
      </c>
      <c r="FV104" s="2"/>
      <c r="FW104" s="2"/>
      <c r="FX104" s="2">
        <v>94.5</v>
      </c>
      <c r="FY104" s="2">
        <v>46.75</v>
      </c>
      <c r="FZ104" s="2"/>
      <c r="GA104" s="2" t="s">
        <v>6</v>
      </c>
      <c r="GB104" s="2"/>
      <c r="GC104" s="2"/>
      <c r="GD104" s="2">
        <v>0</v>
      </c>
      <c r="GE104" s="2"/>
      <c r="GF104" s="2">
        <v>325170472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28"/>
        <v>0</v>
      </c>
      <c r="GM104" s="2">
        <f t="shared" si="157"/>
        <v>3437.17</v>
      </c>
      <c r="GN104" s="2">
        <f t="shared" si="158"/>
        <v>3437.17</v>
      </c>
      <c r="GO104" s="2">
        <f t="shared" si="159"/>
        <v>0</v>
      </c>
      <c r="GP104" s="2">
        <f t="shared" si="160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61"/>
        <v>0</v>
      </c>
      <c r="GW104" s="2">
        <v>1</v>
      </c>
      <c r="GX104" s="2">
        <f t="shared" si="162"/>
        <v>0</v>
      </c>
      <c r="GY104" s="2"/>
      <c r="GZ104" s="2"/>
      <c r="HA104" s="2">
        <v>0</v>
      </c>
      <c r="HB104" s="2">
        <v>0</v>
      </c>
      <c r="HC104" s="2">
        <f t="shared" si="163"/>
        <v>0</v>
      </c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C105">
        <f>ROW(SmtRes!A318)</f>
        <v>318</v>
      </c>
      <c r="D105">
        <f>ROW(EtalonRes!A294)</f>
        <v>294</v>
      </c>
      <c r="E105" t="s">
        <v>209</v>
      </c>
      <c r="F105" t="s">
        <v>210</v>
      </c>
      <c r="G105" t="s">
        <v>211</v>
      </c>
      <c r="H105" t="s">
        <v>190</v>
      </c>
      <c r="I105">
        <f>ROUND(200/100,9)</f>
        <v>2</v>
      </c>
      <c r="J105">
        <v>0</v>
      </c>
      <c r="O105">
        <f t="shared" si="131"/>
        <v>14673.29</v>
      </c>
      <c r="P105">
        <f t="shared" si="132"/>
        <v>8623.16</v>
      </c>
      <c r="Q105">
        <f t="shared" si="133"/>
        <v>174.59</v>
      </c>
      <c r="R105">
        <f t="shared" si="134"/>
        <v>33.01</v>
      </c>
      <c r="S105">
        <f t="shared" si="135"/>
        <v>5875.54</v>
      </c>
      <c r="T105">
        <f t="shared" si="136"/>
        <v>0</v>
      </c>
      <c r="U105">
        <f t="shared" si="137"/>
        <v>100.188</v>
      </c>
      <c r="V105">
        <f t="shared" si="138"/>
        <v>0.42500000000000004</v>
      </c>
      <c r="W105">
        <f t="shared" si="139"/>
        <v>0</v>
      </c>
      <c r="X105">
        <f t="shared" si="140"/>
        <v>5613.12</v>
      </c>
      <c r="Y105">
        <f t="shared" si="141"/>
        <v>2777.02</v>
      </c>
      <c r="AA105">
        <v>28045061</v>
      </c>
      <c r="AB105">
        <f t="shared" si="142"/>
        <v>1093.3900000000001</v>
      </c>
      <c r="AC105">
        <f t="shared" si="143"/>
        <v>642.55999999999995</v>
      </c>
      <c r="AD105">
        <f>ROUND(((((ET105*1.25))-((EU105*1.25)))+AE105),2)</f>
        <v>13.01</v>
      </c>
      <c r="AE105">
        <f>ROUND(((EU105*1.25)),2)</f>
        <v>2.46</v>
      </c>
      <c r="AF105">
        <f>ROUND(((EV105*1.15)),2)</f>
        <v>437.82</v>
      </c>
      <c r="AG105">
        <f t="shared" si="144"/>
        <v>0</v>
      </c>
      <c r="AH105">
        <f>((EW105*1.15))</f>
        <v>50.094000000000001</v>
      </c>
      <c r="AI105">
        <f>((EX105*1.25))</f>
        <v>0.21250000000000002</v>
      </c>
      <c r="AJ105">
        <f t="shared" si="145"/>
        <v>0</v>
      </c>
      <c r="AK105">
        <v>1033.68</v>
      </c>
      <c r="AL105">
        <v>642.55999999999995</v>
      </c>
      <c r="AM105">
        <v>10.41</v>
      </c>
      <c r="AN105">
        <v>1.97</v>
      </c>
      <c r="AO105">
        <v>380.71</v>
      </c>
      <c r="AP105">
        <v>0</v>
      </c>
      <c r="AQ105">
        <v>43.56</v>
      </c>
      <c r="AR105">
        <v>0.17</v>
      </c>
      <c r="AS105">
        <v>0</v>
      </c>
      <c r="AT105">
        <v>95</v>
      </c>
      <c r="AU105">
        <v>47</v>
      </c>
      <c r="AV105">
        <v>1</v>
      </c>
      <c r="AW105">
        <v>1</v>
      </c>
      <c r="AZ105">
        <v>6.71</v>
      </c>
      <c r="BA105">
        <v>6.71</v>
      </c>
      <c r="BB105">
        <v>6.71</v>
      </c>
      <c r="BC105">
        <v>6.71</v>
      </c>
      <c r="BD105" t="s">
        <v>6</v>
      </c>
      <c r="BE105" t="s">
        <v>6</v>
      </c>
      <c r="BF105" t="s">
        <v>6</v>
      </c>
      <c r="BG105" t="s">
        <v>6</v>
      </c>
      <c r="BH105">
        <v>0</v>
      </c>
      <c r="BI105">
        <v>1</v>
      </c>
      <c r="BJ105" t="s">
        <v>212</v>
      </c>
      <c r="BM105">
        <v>15001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6.71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105</v>
      </c>
      <c r="CA105">
        <v>55</v>
      </c>
      <c r="CE105">
        <v>0</v>
      </c>
      <c r="CF105">
        <v>0</v>
      </c>
      <c r="CG105">
        <v>0</v>
      </c>
      <c r="CM105">
        <v>0</v>
      </c>
      <c r="CN105" t="s">
        <v>678</v>
      </c>
      <c r="CO105">
        <v>0</v>
      </c>
      <c r="CP105">
        <f t="shared" si="146"/>
        <v>14673.29</v>
      </c>
      <c r="CQ105">
        <f t="shared" si="147"/>
        <v>4311.5775999999996</v>
      </c>
      <c r="CR105">
        <f t="shared" si="148"/>
        <v>87.2971</v>
      </c>
      <c r="CS105">
        <f t="shared" si="149"/>
        <v>16.506599999999999</v>
      </c>
      <c r="CT105">
        <f t="shared" si="150"/>
        <v>2937.7721999999999</v>
      </c>
      <c r="CU105">
        <f t="shared" si="151"/>
        <v>0</v>
      </c>
      <c r="CV105">
        <f t="shared" si="152"/>
        <v>50.094000000000001</v>
      </c>
      <c r="CW105">
        <f t="shared" si="153"/>
        <v>0.21250000000000002</v>
      </c>
      <c r="CX105">
        <f t="shared" si="154"/>
        <v>0</v>
      </c>
      <c r="CY105">
        <f t="shared" si="155"/>
        <v>5613.1225000000004</v>
      </c>
      <c r="CZ105">
        <f t="shared" si="156"/>
        <v>2777.0185000000001</v>
      </c>
      <c r="DC105" t="s">
        <v>6</v>
      </c>
      <c r="DD105" t="s">
        <v>6</v>
      </c>
      <c r="DE105" t="s">
        <v>72</v>
      </c>
      <c r="DF105" t="s">
        <v>72</v>
      </c>
      <c r="DG105" t="s">
        <v>73</v>
      </c>
      <c r="DH105" t="s">
        <v>6</v>
      </c>
      <c r="DI105" t="s">
        <v>73</v>
      </c>
      <c r="DJ105" t="s">
        <v>72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190</v>
      </c>
      <c r="DW105" t="s">
        <v>190</v>
      </c>
      <c r="DX105">
        <v>100</v>
      </c>
      <c r="EE105">
        <v>27029049</v>
      </c>
      <c r="EF105">
        <v>2</v>
      </c>
      <c r="EG105" t="s">
        <v>30</v>
      </c>
      <c r="EH105">
        <v>0</v>
      </c>
      <c r="EI105" t="s">
        <v>6</v>
      </c>
      <c r="EJ105">
        <v>1</v>
      </c>
      <c r="EK105">
        <v>15001</v>
      </c>
      <c r="EL105" t="s">
        <v>192</v>
      </c>
      <c r="EM105" t="s">
        <v>193</v>
      </c>
      <c r="EO105" t="s">
        <v>76</v>
      </c>
      <c r="EQ105">
        <v>0</v>
      </c>
      <c r="ER105">
        <v>1033.68</v>
      </c>
      <c r="ES105">
        <v>642.55999999999995</v>
      </c>
      <c r="ET105">
        <v>10.41</v>
      </c>
      <c r="EU105">
        <v>1.97</v>
      </c>
      <c r="EV105">
        <v>380.71</v>
      </c>
      <c r="EW105">
        <v>43.56</v>
      </c>
      <c r="EX105">
        <v>0.17</v>
      </c>
      <c r="EY105">
        <v>0</v>
      </c>
      <c r="FQ105">
        <v>0</v>
      </c>
      <c r="FR105">
        <f t="shared" si="127"/>
        <v>0</v>
      </c>
      <c r="FS105">
        <v>0</v>
      </c>
      <c r="FT105" t="s">
        <v>33</v>
      </c>
      <c r="FU105" t="s">
        <v>34</v>
      </c>
      <c r="FX105">
        <v>94.5</v>
      </c>
      <c r="FY105">
        <v>46.75</v>
      </c>
      <c r="GA105" t="s">
        <v>6</v>
      </c>
      <c r="GD105">
        <v>0</v>
      </c>
      <c r="GF105">
        <v>325170472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28"/>
        <v>0</v>
      </c>
      <c r="GM105">
        <f t="shared" si="157"/>
        <v>23063.43</v>
      </c>
      <c r="GN105">
        <f t="shared" si="158"/>
        <v>23063.43</v>
      </c>
      <c r="GO105">
        <f t="shared" si="159"/>
        <v>0</v>
      </c>
      <c r="GP105">
        <f t="shared" si="160"/>
        <v>0</v>
      </c>
      <c r="GR105">
        <v>0</v>
      </c>
      <c r="GS105">
        <v>3</v>
      </c>
      <c r="GT105">
        <v>0</v>
      </c>
      <c r="GU105" t="s">
        <v>6</v>
      </c>
      <c r="GV105">
        <f t="shared" si="161"/>
        <v>0</v>
      </c>
      <c r="GW105">
        <v>1</v>
      </c>
      <c r="GX105">
        <f t="shared" si="162"/>
        <v>0</v>
      </c>
      <c r="HA105">
        <v>0</v>
      </c>
      <c r="HB105">
        <v>0</v>
      </c>
      <c r="HC105">
        <f t="shared" si="163"/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308</v>
      </c>
      <c r="D106" s="2"/>
      <c r="E106" s="2" t="s">
        <v>213</v>
      </c>
      <c r="F106" s="2" t="s">
        <v>214</v>
      </c>
      <c r="G106" s="2" t="s">
        <v>215</v>
      </c>
      <c r="H106" s="2" t="s">
        <v>197</v>
      </c>
      <c r="I106" s="2">
        <f>I104*J106</f>
        <v>40</v>
      </c>
      <c r="J106" s="2">
        <v>20</v>
      </c>
      <c r="K106" s="2"/>
      <c r="L106" s="2"/>
      <c r="M106" s="2"/>
      <c r="N106" s="2"/>
      <c r="O106" s="2">
        <f t="shared" si="131"/>
        <v>2058.4</v>
      </c>
      <c r="P106" s="2">
        <f t="shared" si="132"/>
        <v>2058.4</v>
      </c>
      <c r="Q106" s="2">
        <f t="shared" si="133"/>
        <v>0</v>
      </c>
      <c r="R106" s="2">
        <f t="shared" si="134"/>
        <v>0</v>
      </c>
      <c r="S106" s="2">
        <f t="shared" si="135"/>
        <v>0</v>
      </c>
      <c r="T106" s="2">
        <f t="shared" si="136"/>
        <v>0</v>
      </c>
      <c r="U106" s="2">
        <f t="shared" si="137"/>
        <v>0</v>
      </c>
      <c r="V106" s="2">
        <f t="shared" si="138"/>
        <v>0</v>
      </c>
      <c r="W106" s="2">
        <f t="shared" si="139"/>
        <v>0</v>
      </c>
      <c r="X106" s="2">
        <f t="shared" si="140"/>
        <v>0</v>
      </c>
      <c r="Y106" s="2">
        <f t="shared" si="141"/>
        <v>0</v>
      </c>
      <c r="Z106" s="2"/>
      <c r="AA106" s="2">
        <v>28045047</v>
      </c>
      <c r="AB106" s="2">
        <f t="shared" si="142"/>
        <v>51.46</v>
      </c>
      <c r="AC106" s="2">
        <f t="shared" si="143"/>
        <v>51.46</v>
      </c>
      <c r="AD106" s="2">
        <f>ROUND((((ET106)-(EU106))+AE106),2)</f>
        <v>0</v>
      </c>
      <c r="AE106" s="2">
        <f t="shared" ref="AE106:AF109" si="166">ROUND((EU106),2)</f>
        <v>0</v>
      </c>
      <c r="AF106" s="2">
        <f t="shared" si="166"/>
        <v>0</v>
      </c>
      <c r="AG106" s="2">
        <f t="shared" si="144"/>
        <v>0</v>
      </c>
      <c r="AH106" s="2">
        <f t="shared" ref="AH106:AI109" si="167">(EW106)</f>
        <v>0</v>
      </c>
      <c r="AI106" s="2">
        <f t="shared" si="167"/>
        <v>0</v>
      </c>
      <c r="AJ106" s="2">
        <f t="shared" si="145"/>
        <v>0</v>
      </c>
      <c r="AK106" s="2">
        <v>51.46</v>
      </c>
      <c r="AL106" s="2">
        <v>51.46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95</v>
      </c>
      <c r="AU106" s="2">
        <v>47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3</v>
      </c>
      <c r="BI106" s="2">
        <v>1</v>
      </c>
      <c r="BJ106" s="2" t="s">
        <v>216</v>
      </c>
      <c r="BK106" s="2"/>
      <c r="BL106" s="2"/>
      <c r="BM106" s="2">
        <v>15001</v>
      </c>
      <c r="BN106" s="2">
        <v>0</v>
      </c>
      <c r="BO106" s="2" t="s">
        <v>6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105</v>
      </c>
      <c r="CA106" s="2">
        <v>55</v>
      </c>
      <c r="CB106" s="2"/>
      <c r="CC106" s="2"/>
      <c r="CD106" s="2"/>
      <c r="CE106" s="2">
        <v>0</v>
      </c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</v>
      </c>
      <c r="CO106" s="2">
        <v>0</v>
      </c>
      <c r="CP106" s="2">
        <f t="shared" si="146"/>
        <v>2058.4</v>
      </c>
      <c r="CQ106" s="2">
        <f t="shared" si="147"/>
        <v>51.46</v>
      </c>
      <c r="CR106" s="2">
        <f t="shared" si="148"/>
        <v>0</v>
      </c>
      <c r="CS106" s="2">
        <f t="shared" si="149"/>
        <v>0</v>
      </c>
      <c r="CT106" s="2">
        <f t="shared" si="150"/>
        <v>0</v>
      </c>
      <c r="CU106" s="2">
        <f t="shared" si="151"/>
        <v>0</v>
      </c>
      <c r="CV106" s="2">
        <f t="shared" si="152"/>
        <v>0</v>
      </c>
      <c r="CW106" s="2">
        <f t="shared" si="153"/>
        <v>0</v>
      </c>
      <c r="CX106" s="2">
        <f t="shared" si="154"/>
        <v>0</v>
      </c>
      <c r="CY106" s="2">
        <f t="shared" si="155"/>
        <v>0</v>
      </c>
      <c r="CZ106" s="2">
        <f t="shared" si="156"/>
        <v>0</v>
      </c>
      <c r="DA106" s="2"/>
      <c r="DB106" s="2"/>
      <c r="DC106" s="2" t="s">
        <v>6</v>
      </c>
      <c r="DD106" s="2" t="s">
        <v>6</v>
      </c>
      <c r="DE106" s="2" t="s">
        <v>6</v>
      </c>
      <c r="DF106" s="2" t="s">
        <v>6</v>
      </c>
      <c r="DG106" s="2" t="s">
        <v>6</v>
      </c>
      <c r="DH106" s="2" t="s">
        <v>6</v>
      </c>
      <c r="DI106" s="2" t="s">
        <v>6</v>
      </c>
      <c r="DJ106" s="2" t="s">
        <v>6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1009</v>
      </c>
      <c r="DV106" s="2" t="s">
        <v>197</v>
      </c>
      <c r="DW106" s="2" t="s">
        <v>197</v>
      </c>
      <c r="DX106" s="2">
        <v>1</v>
      </c>
      <c r="DY106" s="2"/>
      <c r="DZ106" s="2"/>
      <c r="EA106" s="2"/>
      <c r="EB106" s="2"/>
      <c r="EC106" s="2"/>
      <c r="ED106" s="2"/>
      <c r="EE106" s="2">
        <v>27029049</v>
      </c>
      <c r="EF106" s="2">
        <v>2</v>
      </c>
      <c r="EG106" s="2" t="s">
        <v>30</v>
      </c>
      <c r="EH106" s="2">
        <v>0</v>
      </c>
      <c r="EI106" s="2" t="s">
        <v>6</v>
      </c>
      <c r="EJ106" s="2">
        <v>1</v>
      </c>
      <c r="EK106" s="2">
        <v>15001</v>
      </c>
      <c r="EL106" s="2" t="s">
        <v>192</v>
      </c>
      <c r="EM106" s="2" t="s">
        <v>193</v>
      </c>
      <c r="EN106" s="2"/>
      <c r="EO106" s="2" t="s">
        <v>6</v>
      </c>
      <c r="EP106" s="2"/>
      <c r="EQ106" s="2">
        <v>0</v>
      </c>
      <c r="ER106" s="2">
        <v>51.46</v>
      </c>
      <c r="ES106" s="2">
        <v>51.46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27"/>
        <v>0</v>
      </c>
      <c r="FS106" s="2">
        <v>0</v>
      </c>
      <c r="FT106" s="2" t="s">
        <v>33</v>
      </c>
      <c r="FU106" s="2" t="s">
        <v>34</v>
      </c>
      <c r="FV106" s="2"/>
      <c r="FW106" s="2"/>
      <c r="FX106" s="2">
        <v>94.5</v>
      </c>
      <c r="FY106" s="2">
        <v>46.75</v>
      </c>
      <c r="FZ106" s="2"/>
      <c r="GA106" s="2" t="s">
        <v>6</v>
      </c>
      <c r="GB106" s="2"/>
      <c r="GC106" s="2"/>
      <c r="GD106" s="2">
        <v>0</v>
      </c>
      <c r="GE106" s="2"/>
      <c r="GF106" s="2">
        <v>-1882449180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28"/>
        <v>0</v>
      </c>
      <c r="GM106" s="2">
        <f t="shared" si="157"/>
        <v>2058.4</v>
      </c>
      <c r="GN106" s="2">
        <f t="shared" si="158"/>
        <v>2058.4</v>
      </c>
      <c r="GO106" s="2">
        <f t="shared" si="159"/>
        <v>0</v>
      </c>
      <c r="GP106" s="2">
        <f t="shared" si="160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161"/>
        <v>0</v>
      </c>
      <c r="GW106" s="2">
        <v>1</v>
      </c>
      <c r="GX106" s="2">
        <f t="shared" si="162"/>
        <v>0</v>
      </c>
      <c r="GY106" s="2"/>
      <c r="GZ106" s="2"/>
      <c r="HA106" s="2">
        <v>0</v>
      </c>
      <c r="HB106" s="2">
        <v>0</v>
      </c>
      <c r="HC106" s="2">
        <f t="shared" si="163"/>
        <v>0</v>
      </c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317</v>
      </c>
      <c r="E107" t="s">
        <v>213</v>
      </c>
      <c r="F107" t="s">
        <v>214</v>
      </c>
      <c r="G107" t="s">
        <v>215</v>
      </c>
      <c r="H107" t="s">
        <v>197</v>
      </c>
      <c r="I107">
        <f>I105*J107</f>
        <v>40</v>
      </c>
      <c r="J107">
        <v>20</v>
      </c>
      <c r="O107">
        <f t="shared" si="131"/>
        <v>13811.86</v>
      </c>
      <c r="P107">
        <f t="shared" si="132"/>
        <v>13811.86</v>
      </c>
      <c r="Q107">
        <f t="shared" si="133"/>
        <v>0</v>
      </c>
      <c r="R107">
        <f t="shared" si="134"/>
        <v>0</v>
      </c>
      <c r="S107">
        <f t="shared" si="135"/>
        <v>0</v>
      </c>
      <c r="T107">
        <f t="shared" si="136"/>
        <v>0</v>
      </c>
      <c r="U107">
        <f t="shared" si="137"/>
        <v>0</v>
      </c>
      <c r="V107">
        <f t="shared" si="138"/>
        <v>0</v>
      </c>
      <c r="W107">
        <f t="shared" si="139"/>
        <v>0</v>
      </c>
      <c r="X107">
        <f t="shared" si="140"/>
        <v>0</v>
      </c>
      <c r="Y107">
        <f t="shared" si="141"/>
        <v>0</v>
      </c>
      <c r="AA107">
        <v>28045061</v>
      </c>
      <c r="AB107">
        <f t="shared" si="142"/>
        <v>51.46</v>
      </c>
      <c r="AC107">
        <f t="shared" si="143"/>
        <v>51.46</v>
      </c>
      <c r="AD107">
        <f>ROUND((((ET107)-(EU107))+AE107),2)</f>
        <v>0</v>
      </c>
      <c r="AE107">
        <f t="shared" si="166"/>
        <v>0</v>
      </c>
      <c r="AF107">
        <f t="shared" si="166"/>
        <v>0</v>
      </c>
      <c r="AG107">
        <f t="shared" si="144"/>
        <v>0</v>
      </c>
      <c r="AH107">
        <f t="shared" si="167"/>
        <v>0</v>
      </c>
      <c r="AI107">
        <f t="shared" si="167"/>
        <v>0</v>
      </c>
      <c r="AJ107">
        <f t="shared" si="145"/>
        <v>0</v>
      </c>
      <c r="AK107">
        <v>51.46</v>
      </c>
      <c r="AL107">
        <v>51.46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95</v>
      </c>
      <c r="AU107">
        <v>47</v>
      </c>
      <c r="AV107">
        <v>1</v>
      </c>
      <c r="AW107">
        <v>1</v>
      </c>
      <c r="AZ107">
        <v>6.71</v>
      </c>
      <c r="BA107">
        <v>1</v>
      </c>
      <c r="BB107">
        <v>1</v>
      </c>
      <c r="BC107">
        <v>6.71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216</v>
      </c>
      <c r="BM107">
        <v>15001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105</v>
      </c>
      <c r="CA107">
        <v>55</v>
      </c>
      <c r="CE107">
        <v>0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146"/>
        <v>13811.86</v>
      </c>
      <c r="CQ107">
        <f t="shared" si="147"/>
        <v>345.29660000000001</v>
      </c>
      <c r="CR107">
        <f t="shared" si="148"/>
        <v>0</v>
      </c>
      <c r="CS107">
        <f t="shared" si="149"/>
        <v>0</v>
      </c>
      <c r="CT107">
        <f t="shared" si="150"/>
        <v>0</v>
      </c>
      <c r="CU107">
        <f t="shared" si="151"/>
        <v>0</v>
      </c>
      <c r="CV107">
        <f t="shared" si="152"/>
        <v>0</v>
      </c>
      <c r="CW107">
        <f t="shared" si="153"/>
        <v>0</v>
      </c>
      <c r="CX107">
        <f t="shared" si="154"/>
        <v>0</v>
      </c>
      <c r="CY107">
        <f t="shared" si="155"/>
        <v>0</v>
      </c>
      <c r="CZ107">
        <f t="shared" si="156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1009</v>
      </c>
      <c r="DV107" t="s">
        <v>197</v>
      </c>
      <c r="DW107" t="s">
        <v>197</v>
      </c>
      <c r="DX107">
        <v>1</v>
      </c>
      <c r="EE107">
        <v>27029049</v>
      </c>
      <c r="EF107">
        <v>2</v>
      </c>
      <c r="EG107" t="s">
        <v>30</v>
      </c>
      <c r="EH107">
        <v>0</v>
      </c>
      <c r="EI107" t="s">
        <v>6</v>
      </c>
      <c r="EJ107">
        <v>1</v>
      </c>
      <c r="EK107">
        <v>15001</v>
      </c>
      <c r="EL107" t="s">
        <v>192</v>
      </c>
      <c r="EM107" t="s">
        <v>193</v>
      </c>
      <c r="EO107" t="s">
        <v>6</v>
      </c>
      <c r="EQ107">
        <v>0</v>
      </c>
      <c r="ER107">
        <v>51.46</v>
      </c>
      <c r="ES107">
        <v>51.46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27"/>
        <v>0</v>
      </c>
      <c r="FS107">
        <v>0</v>
      </c>
      <c r="FT107" t="s">
        <v>33</v>
      </c>
      <c r="FU107" t="s">
        <v>34</v>
      </c>
      <c r="FX107">
        <v>94.5</v>
      </c>
      <c r="FY107">
        <v>46.75</v>
      </c>
      <c r="GA107" t="s">
        <v>6</v>
      </c>
      <c r="GD107">
        <v>0</v>
      </c>
      <c r="GF107">
        <v>-1882449180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28"/>
        <v>0</v>
      </c>
      <c r="GM107">
        <f t="shared" si="157"/>
        <v>13811.86</v>
      </c>
      <c r="GN107">
        <f t="shared" si="158"/>
        <v>13811.86</v>
      </c>
      <c r="GO107">
        <f t="shared" si="159"/>
        <v>0</v>
      </c>
      <c r="GP107">
        <f t="shared" si="160"/>
        <v>0</v>
      </c>
      <c r="GR107">
        <v>0</v>
      </c>
      <c r="GS107">
        <v>3</v>
      </c>
      <c r="GT107">
        <v>0</v>
      </c>
      <c r="GU107" t="s">
        <v>6</v>
      </c>
      <c r="GV107">
        <f t="shared" si="161"/>
        <v>0</v>
      </c>
      <c r="GW107">
        <v>1</v>
      </c>
      <c r="GX107">
        <f t="shared" si="162"/>
        <v>0</v>
      </c>
      <c r="HA107">
        <v>0</v>
      </c>
      <c r="HB107">
        <v>0</v>
      </c>
      <c r="HC107">
        <f t="shared" si="163"/>
        <v>0</v>
      </c>
      <c r="IK107">
        <v>0</v>
      </c>
    </row>
    <row r="108" spans="1:255" x14ac:dyDescent="0.2">
      <c r="A108" s="2">
        <v>18</v>
      </c>
      <c r="B108" s="2">
        <v>1</v>
      </c>
      <c r="C108" s="2">
        <v>307</v>
      </c>
      <c r="D108" s="2"/>
      <c r="E108" s="2" t="s">
        <v>217</v>
      </c>
      <c r="F108" s="2" t="s">
        <v>218</v>
      </c>
      <c r="G108" s="2" t="s">
        <v>219</v>
      </c>
      <c r="H108" s="2" t="s">
        <v>24</v>
      </c>
      <c r="I108" s="2">
        <f>I104*J108</f>
        <v>0.06</v>
      </c>
      <c r="J108" s="2">
        <v>0.03</v>
      </c>
      <c r="K108" s="2"/>
      <c r="L108" s="2"/>
      <c r="M108" s="2"/>
      <c r="N108" s="2"/>
      <c r="O108" s="2">
        <f t="shared" si="131"/>
        <v>797.26</v>
      </c>
      <c r="P108" s="2">
        <f t="shared" si="132"/>
        <v>797.26</v>
      </c>
      <c r="Q108" s="2">
        <f t="shared" si="133"/>
        <v>0</v>
      </c>
      <c r="R108" s="2">
        <f t="shared" si="134"/>
        <v>0</v>
      </c>
      <c r="S108" s="2">
        <f t="shared" si="135"/>
        <v>0</v>
      </c>
      <c r="T108" s="2">
        <f t="shared" si="136"/>
        <v>0</v>
      </c>
      <c r="U108" s="2">
        <f t="shared" si="137"/>
        <v>0</v>
      </c>
      <c r="V108" s="2">
        <f t="shared" si="138"/>
        <v>0</v>
      </c>
      <c r="W108" s="2">
        <f t="shared" si="139"/>
        <v>0</v>
      </c>
      <c r="X108" s="2">
        <f t="shared" si="140"/>
        <v>0</v>
      </c>
      <c r="Y108" s="2">
        <f t="shared" si="141"/>
        <v>0</v>
      </c>
      <c r="Z108" s="2"/>
      <c r="AA108" s="2">
        <v>28045047</v>
      </c>
      <c r="AB108" s="2">
        <f t="shared" si="142"/>
        <v>13287.69</v>
      </c>
      <c r="AC108" s="2">
        <f t="shared" si="143"/>
        <v>13287.69</v>
      </c>
      <c r="AD108" s="2">
        <f>ROUND((((ET108)-(EU108))+AE108),2)</f>
        <v>0</v>
      </c>
      <c r="AE108" s="2">
        <f t="shared" si="166"/>
        <v>0</v>
      </c>
      <c r="AF108" s="2">
        <f t="shared" si="166"/>
        <v>0</v>
      </c>
      <c r="AG108" s="2">
        <f t="shared" si="144"/>
        <v>0</v>
      </c>
      <c r="AH108" s="2">
        <f t="shared" si="167"/>
        <v>0</v>
      </c>
      <c r="AI108" s="2">
        <f t="shared" si="167"/>
        <v>0</v>
      </c>
      <c r="AJ108" s="2">
        <f t="shared" si="145"/>
        <v>0</v>
      </c>
      <c r="AK108" s="2">
        <v>13287.69</v>
      </c>
      <c r="AL108" s="2">
        <v>13287.69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95</v>
      </c>
      <c r="AU108" s="2">
        <v>47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3</v>
      </c>
      <c r="BI108" s="2">
        <v>1</v>
      </c>
      <c r="BJ108" s="2" t="s">
        <v>220</v>
      </c>
      <c r="BK108" s="2"/>
      <c r="BL108" s="2"/>
      <c r="BM108" s="2">
        <v>15001</v>
      </c>
      <c r="BN108" s="2">
        <v>0</v>
      </c>
      <c r="BO108" s="2" t="s">
        <v>6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105</v>
      </c>
      <c r="CA108" s="2">
        <v>55</v>
      </c>
      <c r="CB108" s="2"/>
      <c r="CC108" s="2"/>
      <c r="CD108" s="2"/>
      <c r="CE108" s="2">
        <v>0</v>
      </c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6</v>
      </c>
      <c r="CO108" s="2">
        <v>0</v>
      </c>
      <c r="CP108" s="2">
        <f t="shared" si="146"/>
        <v>797.26</v>
      </c>
      <c r="CQ108" s="2">
        <f t="shared" si="147"/>
        <v>13287.69</v>
      </c>
      <c r="CR108" s="2">
        <f t="shared" si="148"/>
        <v>0</v>
      </c>
      <c r="CS108" s="2">
        <f t="shared" si="149"/>
        <v>0</v>
      </c>
      <c r="CT108" s="2">
        <f t="shared" si="150"/>
        <v>0</v>
      </c>
      <c r="CU108" s="2">
        <f t="shared" si="151"/>
        <v>0</v>
      </c>
      <c r="CV108" s="2">
        <f t="shared" si="152"/>
        <v>0</v>
      </c>
      <c r="CW108" s="2">
        <f t="shared" si="153"/>
        <v>0</v>
      </c>
      <c r="CX108" s="2">
        <f t="shared" si="154"/>
        <v>0</v>
      </c>
      <c r="CY108" s="2">
        <f t="shared" si="155"/>
        <v>0</v>
      </c>
      <c r="CZ108" s="2">
        <f t="shared" si="156"/>
        <v>0</v>
      </c>
      <c r="DA108" s="2"/>
      <c r="DB108" s="2"/>
      <c r="DC108" s="2" t="s">
        <v>6</v>
      </c>
      <c r="DD108" s="2" t="s">
        <v>6</v>
      </c>
      <c r="DE108" s="2" t="s">
        <v>6</v>
      </c>
      <c r="DF108" s="2" t="s">
        <v>6</v>
      </c>
      <c r="DG108" s="2" t="s">
        <v>6</v>
      </c>
      <c r="DH108" s="2" t="s">
        <v>6</v>
      </c>
      <c r="DI108" s="2" t="s">
        <v>6</v>
      </c>
      <c r="DJ108" s="2" t="s">
        <v>6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1009</v>
      </c>
      <c r="DV108" s="2" t="s">
        <v>24</v>
      </c>
      <c r="DW108" s="2" t="s">
        <v>24</v>
      </c>
      <c r="DX108" s="2">
        <v>1000</v>
      </c>
      <c r="DY108" s="2"/>
      <c r="DZ108" s="2"/>
      <c r="EA108" s="2"/>
      <c r="EB108" s="2"/>
      <c r="EC108" s="2"/>
      <c r="ED108" s="2"/>
      <c r="EE108" s="2">
        <v>27029049</v>
      </c>
      <c r="EF108" s="2">
        <v>2</v>
      </c>
      <c r="EG108" s="2" t="s">
        <v>30</v>
      </c>
      <c r="EH108" s="2">
        <v>0</v>
      </c>
      <c r="EI108" s="2" t="s">
        <v>6</v>
      </c>
      <c r="EJ108" s="2">
        <v>1</v>
      </c>
      <c r="EK108" s="2">
        <v>15001</v>
      </c>
      <c r="EL108" s="2" t="s">
        <v>192</v>
      </c>
      <c r="EM108" s="2" t="s">
        <v>193</v>
      </c>
      <c r="EN108" s="2"/>
      <c r="EO108" s="2" t="s">
        <v>6</v>
      </c>
      <c r="EP108" s="2"/>
      <c r="EQ108" s="2">
        <v>0</v>
      </c>
      <c r="ER108" s="2">
        <v>13287.69</v>
      </c>
      <c r="ES108" s="2">
        <v>13287.69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27"/>
        <v>0</v>
      </c>
      <c r="FS108" s="2">
        <v>0</v>
      </c>
      <c r="FT108" s="2" t="s">
        <v>33</v>
      </c>
      <c r="FU108" s="2" t="s">
        <v>34</v>
      </c>
      <c r="FV108" s="2"/>
      <c r="FW108" s="2"/>
      <c r="FX108" s="2">
        <v>94.5</v>
      </c>
      <c r="FY108" s="2">
        <v>46.75</v>
      </c>
      <c r="FZ108" s="2"/>
      <c r="GA108" s="2" t="s">
        <v>6</v>
      </c>
      <c r="GB108" s="2"/>
      <c r="GC108" s="2"/>
      <c r="GD108" s="2">
        <v>0</v>
      </c>
      <c r="GE108" s="2"/>
      <c r="GF108" s="2">
        <v>-582481889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28"/>
        <v>0</v>
      </c>
      <c r="GM108" s="2">
        <f t="shared" si="157"/>
        <v>797.26</v>
      </c>
      <c r="GN108" s="2">
        <f t="shared" si="158"/>
        <v>797.26</v>
      </c>
      <c r="GO108" s="2">
        <f t="shared" si="159"/>
        <v>0</v>
      </c>
      <c r="GP108" s="2">
        <f t="shared" si="160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161"/>
        <v>0</v>
      </c>
      <c r="GW108" s="2">
        <v>1</v>
      </c>
      <c r="GX108" s="2">
        <f t="shared" si="162"/>
        <v>0</v>
      </c>
      <c r="GY108" s="2"/>
      <c r="GZ108" s="2"/>
      <c r="HA108" s="2">
        <v>0</v>
      </c>
      <c r="HB108" s="2">
        <v>0</v>
      </c>
      <c r="HC108" s="2">
        <f t="shared" si="163"/>
        <v>0</v>
      </c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18</v>
      </c>
      <c r="B109">
        <v>1</v>
      </c>
      <c r="C109">
        <v>316</v>
      </c>
      <c r="E109" t="s">
        <v>217</v>
      </c>
      <c r="F109" t="s">
        <v>218</v>
      </c>
      <c r="G109" t="s">
        <v>219</v>
      </c>
      <c r="H109" t="s">
        <v>24</v>
      </c>
      <c r="I109">
        <f>I105*J109</f>
        <v>0.06</v>
      </c>
      <c r="J109">
        <v>0.03</v>
      </c>
      <c r="O109">
        <f t="shared" si="131"/>
        <v>5349.62</v>
      </c>
      <c r="P109">
        <f t="shared" si="132"/>
        <v>5349.62</v>
      </c>
      <c r="Q109">
        <f t="shared" si="133"/>
        <v>0</v>
      </c>
      <c r="R109">
        <f t="shared" si="134"/>
        <v>0</v>
      </c>
      <c r="S109">
        <f t="shared" si="135"/>
        <v>0</v>
      </c>
      <c r="T109">
        <f t="shared" si="136"/>
        <v>0</v>
      </c>
      <c r="U109">
        <f t="shared" si="137"/>
        <v>0</v>
      </c>
      <c r="V109">
        <f t="shared" si="138"/>
        <v>0</v>
      </c>
      <c r="W109">
        <f t="shared" si="139"/>
        <v>0</v>
      </c>
      <c r="X109">
        <f t="shared" si="140"/>
        <v>0</v>
      </c>
      <c r="Y109">
        <f t="shared" si="141"/>
        <v>0</v>
      </c>
      <c r="AA109">
        <v>28045061</v>
      </c>
      <c r="AB109">
        <f t="shared" si="142"/>
        <v>13287.69</v>
      </c>
      <c r="AC109">
        <f t="shared" si="143"/>
        <v>13287.69</v>
      </c>
      <c r="AD109">
        <f>ROUND((((ET109)-(EU109))+AE109),2)</f>
        <v>0</v>
      </c>
      <c r="AE109">
        <f t="shared" si="166"/>
        <v>0</v>
      </c>
      <c r="AF109">
        <f t="shared" si="166"/>
        <v>0</v>
      </c>
      <c r="AG109">
        <f t="shared" si="144"/>
        <v>0</v>
      </c>
      <c r="AH109">
        <f t="shared" si="167"/>
        <v>0</v>
      </c>
      <c r="AI109">
        <f t="shared" si="167"/>
        <v>0</v>
      </c>
      <c r="AJ109">
        <f t="shared" si="145"/>
        <v>0</v>
      </c>
      <c r="AK109">
        <v>13287.69</v>
      </c>
      <c r="AL109">
        <v>13287.69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95</v>
      </c>
      <c r="AU109">
        <v>47</v>
      </c>
      <c r="AV109">
        <v>1</v>
      </c>
      <c r="AW109">
        <v>1</v>
      </c>
      <c r="AZ109">
        <v>6.71</v>
      </c>
      <c r="BA109">
        <v>1</v>
      </c>
      <c r="BB109">
        <v>1</v>
      </c>
      <c r="BC109">
        <v>6.71</v>
      </c>
      <c r="BD109" t="s">
        <v>6</v>
      </c>
      <c r="BE109" t="s">
        <v>6</v>
      </c>
      <c r="BF109" t="s">
        <v>6</v>
      </c>
      <c r="BG109" t="s">
        <v>6</v>
      </c>
      <c r="BH109">
        <v>3</v>
      </c>
      <c r="BI109">
        <v>1</v>
      </c>
      <c r="BJ109" t="s">
        <v>220</v>
      </c>
      <c r="BM109">
        <v>15001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105</v>
      </c>
      <c r="CA109">
        <v>55</v>
      </c>
      <c r="CE109">
        <v>0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 t="shared" si="146"/>
        <v>5349.62</v>
      </c>
      <c r="CQ109">
        <f t="shared" si="147"/>
        <v>89160.399900000004</v>
      </c>
      <c r="CR109">
        <f t="shared" si="148"/>
        <v>0</v>
      </c>
      <c r="CS109">
        <f t="shared" si="149"/>
        <v>0</v>
      </c>
      <c r="CT109">
        <f t="shared" si="150"/>
        <v>0</v>
      </c>
      <c r="CU109">
        <f t="shared" si="151"/>
        <v>0</v>
      </c>
      <c r="CV109">
        <f t="shared" si="152"/>
        <v>0</v>
      </c>
      <c r="CW109">
        <f t="shared" si="153"/>
        <v>0</v>
      </c>
      <c r="CX109">
        <f t="shared" si="154"/>
        <v>0</v>
      </c>
      <c r="CY109">
        <f t="shared" si="155"/>
        <v>0</v>
      </c>
      <c r="CZ109">
        <f t="shared" si="156"/>
        <v>0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1009</v>
      </c>
      <c r="DV109" t="s">
        <v>24</v>
      </c>
      <c r="DW109" t="s">
        <v>24</v>
      </c>
      <c r="DX109">
        <v>1000</v>
      </c>
      <c r="EE109">
        <v>27029049</v>
      </c>
      <c r="EF109">
        <v>2</v>
      </c>
      <c r="EG109" t="s">
        <v>30</v>
      </c>
      <c r="EH109">
        <v>0</v>
      </c>
      <c r="EI109" t="s">
        <v>6</v>
      </c>
      <c r="EJ109">
        <v>1</v>
      </c>
      <c r="EK109">
        <v>15001</v>
      </c>
      <c r="EL109" t="s">
        <v>192</v>
      </c>
      <c r="EM109" t="s">
        <v>193</v>
      </c>
      <c r="EO109" t="s">
        <v>6</v>
      </c>
      <c r="EQ109">
        <v>0</v>
      </c>
      <c r="ER109">
        <v>13287.69</v>
      </c>
      <c r="ES109">
        <v>13287.69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127"/>
        <v>0</v>
      </c>
      <c r="FS109">
        <v>0</v>
      </c>
      <c r="FT109" t="s">
        <v>33</v>
      </c>
      <c r="FU109" t="s">
        <v>34</v>
      </c>
      <c r="FX109">
        <v>94.5</v>
      </c>
      <c r="FY109">
        <v>46.75</v>
      </c>
      <c r="GA109" t="s">
        <v>6</v>
      </c>
      <c r="GD109">
        <v>0</v>
      </c>
      <c r="GF109">
        <v>-582481889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28"/>
        <v>0</v>
      </c>
      <c r="GM109">
        <f t="shared" si="157"/>
        <v>5349.62</v>
      </c>
      <c r="GN109">
        <f t="shared" si="158"/>
        <v>5349.62</v>
      </c>
      <c r="GO109">
        <f t="shared" si="159"/>
        <v>0</v>
      </c>
      <c r="GP109">
        <f t="shared" si="160"/>
        <v>0</v>
      </c>
      <c r="GR109">
        <v>0</v>
      </c>
      <c r="GS109">
        <v>3</v>
      </c>
      <c r="GT109">
        <v>0</v>
      </c>
      <c r="GU109" t="s">
        <v>6</v>
      </c>
      <c r="GV109">
        <f t="shared" si="161"/>
        <v>0</v>
      </c>
      <c r="GW109">
        <v>1</v>
      </c>
      <c r="GX109">
        <f t="shared" si="162"/>
        <v>0</v>
      </c>
      <c r="HA109">
        <v>0</v>
      </c>
      <c r="HB109">
        <v>0</v>
      </c>
      <c r="HC109">
        <f t="shared" si="163"/>
        <v>0</v>
      </c>
      <c r="IK109">
        <v>0</v>
      </c>
    </row>
    <row r="110" spans="1:255" x14ac:dyDescent="0.2">
      <c r="A110" s="2">
        <v>17</v>
      </c>
      <c r="B110" s="2">
        <v>1</v>
      </c>
      <c r="C110" s="2">
        <f>ROW(SmtRes!A327)</f>
        <v>327</v>
      </c>
      <c r="D110" s="2">
        <f>ROW(EtalonRes!A303)</f>
        <v>303</v>
      </c>
      <c r="E110" s="2" t="s">
        <v>221</v>
      </c>
      <c r="F110" s="2" t="s">
        <v>222</v>
      </c>
      <c r="G110" s="2" t="s">
        <v>223</v>
      </c>
      <c r="H110" s="2" t="s">
        <v>190</v>
      </c>
      <c r="I110" s="2">
        <f>ROUND(40/100,9)</f>
        <v>0.4</v>
      </c>
      <c r="J110" s="2">
        <v>0</v>
      </c>
      <c r="K110" s="2"/>
      <c r="L110" s="2"/>
      <c r="M110" s="2"/>
      <c r="N110" s="2"/>
      <c r="O110" s="2">
        <f t="shared" si="131"/>
        <v>534.07000000000005</v>
      </c>
      <c r="P110" s="2">
        <f t="shared" si="132"/>
        <v>275.26</v>
      </c>
      <c r="Q110" s="2">
        <f t="shared" si="133"/>
        <v>5.53</v>
      </c>
      <c r="R110" s="2">
        <f t="shared" si="134"/>
        <v>1.04</v>
      </c>
      <c r="S110" s="2">
        <f t="shared" si="135"/>
        <v>253.28</v>
      </c>
      <c r="T110" s="2">
        <f t="shared" si="136"/>
        <v>0</v>
      </c>
      <c r="U110" s="2">
        <f t="shared" si="137"/>
        <v>28.979999999999997</v>
      </c>
      <c r="V110" s="2">
        <f t="shared" si="138"/>
        <v>0.09</v>
      </c>
      <c r="W110" s="2">
        <f t="shared" si="139"/>
        <v>0</v>
      </c>
      <c r="X110" s="2">
        <f t="shared" si="140"/>
        <v>241.6</v>
      </c>
      <c r="Y110" s="2">
        <f t="shared" si="141"/>
        <v>119.53</v>
      </c>
      <c r="Z110" s="2"/>
      <c r="AA110" s="2">
        <v>28045047</v>
      </c>
      <c r="AB110" s="2">
        <f t="shared" si="142"/>
        <v>1335.18</v>
      </c>
      <c r="AC110" s="2">
        <f t="shared" si="143"/>
        <v>688.15</v>
      </c>
      <c r="AD110" s="2">
        <f>ROUND(((((ET110*1.25))-((EU110*1.25)))+AE110),2)</f>
        <v>13.82</v>
      </c>
      <c r="AE110" s="2">
        <f>ROUND(((EU110*1.25)),2)</f>
        <v>2.61</v>
      </c>
      <c r="AF110" s="2">
        <f>ROUND(((EV110*1.15)),2)</f>
        <v>633.21</v>
      </c>
      <c r="AG110" s="2">
        <f t="shared" si="144"/>
        <v>0</v>
      </c>
      <c r="AH110" s="2">
        <f>((EW110*1.15))</f>
        <v>72.449999999999989</v>
      </c>
      <c r="AI110" s="2">
        <f>((EX110*1.25))</f>
        <v>0.22499999999999998</v>
      </c>
      <c r="AJ110" s="2">
        <f t="shared" si="145"/>
        <v>0</v>
      </c>
      <c r="AK110" s="2">
        <v>1249.83</v>
      </c>
      <c r="AL110" s="2">
        <v>688.15</v>
      </c>
      <c r="AM110" s="2">
        <v>11.06</v>
      </c>
      <c r="AN110" s="2">
        <v>2.09</v>
      </c>
      <c r="AO110" s="2">
        <v>550.62</v>
      </c>
      <c r="AP110" s="2">
        <v>0</v>
      </c>
      <c r="AQ110" s="2">
        <v>63</v>
      </c>
      <c r="AR110" s="2">
        <v>0.18</v>
      </c>
      <c r="AS110" s="2">
        <v>0</v>
      </c>
      <c r="AT110" s="2">
        <v>95</v>
      </c>
      <c r="AU110" s="2">
        <v>47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0</v>
      </c>
      <c r="BI110" s="2">
        <v>1</v>
      </c>
      <c r="BJ110" s="2" t="s">
        <v>224</v>
      </c>
      <c r="BK110" s="2"/>
      <c r="BL110" s="2"/>
      <c r="BM110" s="2">
        <v>15001</v>
      </c>
      <c r="BN110" s="2">
        <v>0</v>
      </c>
      <c r="BO110" s="2" t="s">
        <v>6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105</v>
      </c>
      <c r="CA110" s="2">
        <v>55</v>
      </c>
      <c r="CB110" s="2"/>
      <c r="CC110" s="2"/>
      <c r="CD110" s="2"/>
      <c r="CE110" s="2">
        <v>0</v>
      </c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678</v>
      </c>
      <c r="CO110" s="2">
        <v>0</v>
      </c>
      <c r="CP110" s="2">
        <f t="shared" si="146"/>
        <v>534.06999999999994</v>
      </c>
      <c r="CQ110" s="2">
        <f t="shared" si="147"/>
        <v>688.15</v>
      </c>
      <c r="CR110" s="2">
        <f t="shared" si="148"/>
        <v>13.82</v>
      </c>
      <c r="CS110" s="2">
        <f t="shared" si="149"/>
        <v>2.61</v>
      </c>
      <c r="CT110" s="2">
        <f t="shared" si="150"/>
        <v>633.21</v>
      </c>
      <c r="CU110" s="2">
        <f t="shared" si="151"/>
        <v>0</v>
      </c>
      <c r="CV110" s="2">
        <f t="shared" si="152"/>
        <v>72.449999999999989</v>
      </c>
      <c r="CW110" s="2">
        <f t="shared" si="153"/>
        <v>0.22499999999999998</v>
      </c>
      <c r="CX110" s="2">
        <f t="shared" si="154"/>
        <v>0</v>
      </c>
      <c r="CY110" s="2">
        <f t="shared" si="155"/>
        <v>241.60399999999998</v>
      </c>
      <c r="CZ110" s="2">
        <f t="shared" si="156"/>
        <v>119.53039999999999</v>
      </c>
      <c r="DA110" s="2"/>
      <c r="DB110" s="2"/>
      <c r="DC110" s="2" t="s">
        <v>6</v>
      </c>
      <c r="DD110" s="2" t="s">
        <v>6</v>
      </c>
      <c r="DE110" s="2" t="s">
        <v>72</v>
      </c>
      <c r="DF110" s="2" t="s">
        <v>72</v>
      </c>
      <c r="DG110" s="2" t="s">
        <v>73</v>
      </c>
      <c r="DH110" s="2" t="s">
        <v>6</v>
      </c>
      <c r="DI110" s="2" t="s">
        <v>73</v>
      </c>
      <c r="DJ110" s="2" t="s">
        <v>72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1005</v>
      </c>
      <c r="DV110" s="2" t="s">
        <v>190</v>
      </c>
      <c r="DW110" s="2" t="s">
        <v>190</v>
      </c>
      <c r="DX110" s="2">
        <v>100</v>
      </c>
      <c r="DY110" s="2"/>
      <c r="DZ110" s="2"/>
      <c r="EA110" s="2"/>
      <c r="EB110" s="2"/>
      <c r="EC110" s="2"/>
      <c r="ED110" s="2"/>
      <c r="EE110" s="2">
        <v>27029049</v>
      </c>
      <c r="EF110" s="2">
        <v>2</v>
      </c>
      <c r="EG110" s="2" t="s">
        <v>30</v>
      </c>
      <c r="EH110" s="2">
        <v>0</v>
      </c>
      <c r="EI110" s="2" t="s">
        <v>6</v>
      </c>
      <c r="EJ110" s="2">
        <v>1</v>
      </c>
      <c r="EK110" s="2">
        <v>15001</v>
      </c>
      <c r="EL110" s="2" t="s">
        <v>192</v>
      </c>
      <c r="EM110" s="2" t="s">
        <v>193</v>
      </c>
      <c r="EN110" s="2"/>
      <c r="EO110" s="2" t="s">
        <v>76</v>
      </c>
      <c r="EP110" s="2"/>
      <c r="EQ110" s="2">
        <v>0</v>
      </c>
      <c r="ER110" s="2">
        <v>1249.83</v>
      </c>
      <c r="ES110" s="2">
        <v>688.15</v>
      </c>
      <c r="ET110" s="2">
        <v>11.06</v>
      </c>
      <c r="EU110" s="2">
        <v>2.09</v>
      </c>
      <c r="EV110" s="2">
        <v>550.62</v>
      </c>
      <c r="EW110" s="2">
        <v>63</v>
      </c>
      <c r="EX110" s="2">
        <v>0.18</v>
      </c>
      <c r="EY110" s="2">
        <v>0</v>
      </c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27"/>
        <v>0</v>
      </c>
      <c r="FS110" s="2">
        <v>0</v>
      </c>
      <c r="FT110" s="2" t="s">
        <v>33</v>
      </c>
      <c r="FU110" s="2" t="s">
        <v>34</v>
      </c>
      <c r="FV110" s="2"/>
      <c r="FW110" s="2"/>
      <c r="FX110" s="2">
        <v>94.5</v>
      </c>
      <c r="FY110" s="2">
        <v>46.75</v>
      </c>
      <c r="FZ110" s="2"/>
      <c r="GA110" s="2" t="s">
        <v>6</v>
      </c>
      <c r="GB110" s="2"/>
      <c r="GC110" s="2"/>
      <c r="GD110" s="2">
        <v>0</v>
      </c>
      <c r="GE110" s="2"/>
      <c r="GF110" s="2">
        <v>1551688331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28"/>
        <v>0</v>
      </c>
      <c r="GM110" s="2">
        <f t="shared" si="157"/>
        <v>895.2</v>
      </c>
      <c r="GN110" s="2">
        <f t="shared" si="158"/>
        <v>895.2</v>
      </c>
      <c r="GO110" s="2">
        <f t="shared" si="159"/>
        <v>0</v>
      </c>
      <c r="GP110" s="2">
        <f t="shared" si="160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61"/>
        <v>0</v>
      </c>
      <c r="GW110" s="2">
        <v>1</v>
      </c>
      <c r="GX110" s="2">
        <f t="shared" si="162"/>
        <v>0</v>
      </c>
      <c r="GY110" s="2"/>
      <c r="GZ110" s="2"/>
      <c r="HA110" s="2">
        <v>0</v>
      </c>
      <c r="HB110" s="2">
        <v>0</v>
      </c>
      <c r="HC110" s="2">
        <f t="shared" si="163"/>
        <v>0</v>
      </c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17</v>
      </c>
      <c r="B111">
        <v>1</v>
      </c>
      <c r="C111">
        <f>ROW(SmtRes!A336)</f>
        <v>336</v>
      </c>
      <c r="D111">
        <f>ROW(EtalonRes!A312)</f>
        <v>312</v>
      </c>
      <c r="E111" t="s">
        <v>221</v>
      </c>
      <c r="F111" t="s">
        <v>222</v>
      </c>
      <c r="G111" t="s">
        <v>223</v>
      </c>
      <c r="H111" t="s">
        <v>190</v>
      </c>
      <c r="I111">
        <f>ROUND(40/100,9)</f>
        <v>0.4</v>
      </c>
      <c r="J111">
        <v>0</v>
      </c>
      <c r="O111">
        <f t="shared" si="131"/>
        <v>3583.62</v>
      </c>
      <c r="P111">
        <f t="shared" si="132"/>
        <v>1846.99</v>
      </c>
      <c r="Q111">
        <f t="shared" si="133"/>
        <v>37.090000000000003</v>
      </c>
      <c r="R111">
        <f t="shared" si="134"/>
        <v>7.01</v>
      </c>
      <c r="S111">
        <f t="shared" si="135"/>
        <v>1699.54</v>
      </c>
      <c r="T111">
        <f t="shared" si="136"/>
        <v>0</v>
      </c>
      <c r="U111">
        <f t="shared" si="137"/>
        <v>28.979999999999997</v>
      </c>
      <c r="V111">
        <f t="shared" si="138"/>
        <v>0.09</v>
      </c>
      <c r="W111">
        <f t="shared" si="139"/>
        <v>0</v>
      </c>
      <c r="X111">
        <f t="shared" si="140"/>
        <v>1621.22</v>
      </c>
      <c r="Y111">
        <f t="shared" si="141"/>
        <v>802.08</v>
      </c>
      <c r="AA111">
        <v>28045061</v>
      </c>
      <c r="AB111">
        <f t="shared" si="142"/>
        <v>1335.18</v>
      </c>
      <c r="AC111">
        <f t="shared" si="143"/>
        <v>688.15</v>
      </c>
      <c r="AD111">
        <f>ROUND(((((ET111*1.25))-((EU111*1.25)))+AE111),2)</f>
        <v>13.82</v>
      </c>
      <c r="AE111">
        <f>ROUND(((EU111*1.25)),2)</f>
        <v>2.61</v>
      </c>
      <c r="AF111">
        <f>ROUND(((EV111*1.15)),2)</f>
        <v>633.21</v>
      </c>
      <c r="AG111">
        <f t="shared" si="144"/>
        <v>0</v>
      </c>
      <c r="AH111">
        <f>((EW111*1.15))</f>
        <v>72.449999999999989</v>
      </c>
      <c r="AI111">
        <f>((EX111*1.25))</f>
        <v>0.22499999999999998</v>
      </c>
      <c r="AJ111">
        <f t="shared" si="145"/>
        <v>0</v>
      </c>
      <c r="AK111">
        <v>1249.83</v>
      </c>
      <c r="AL111">
        <v>688.15</v>
      </c>
      <c r="AM111">
        <v>11.06</v>
      </c>
      <c r="AN111">
        <v>2.09</v>
      </c>
      <c r="AO111">
        <v>550.62</v>
      </c>
      <c r="AP111">
        <v>0</v>
      </c>
      <c r="AQ111">
        <v>63</v>
      </c>
      <c r="AR111">
        <v>0.18</v>
      </c>
      <c r="AS111">
        <v>0</v>
      </c>
      <c r="AT111">
        <v>95</v>
      </c>
      <c r="AU111">
        <v>47</v>
      </c>
      <c r="AV111">
        <v>1</v>
      </c>
      <c r="AW111">
        <v>1</v>
      </c>
      <c r="AZ111">
        <v>6.71</v>
      </c>
      <c r="BA111">
        <v>6.71</v>
      </c>
      <c r="BB111">
        <v>6.71</v>
      </c>
      <c r="BC111">
        <v>6.71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224</v>
      </c>
      <c r="BM111">
        <v>15001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6.71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105</v>
      </c>
      <c r="CA111">
        <v>55</v>
      </c>
      <c r="CE111">
        <v>0</v>
      </c>
      <c r="CF111">
        <v>0</v>
      </c>
      <c r="CG111">
        <v>0</v>
      </c>
      <c r="CM111">
        <v>0</v>
      </c>
      <c r="CN111" t="s">
        <v>678</v>
      </c>
      <c r="CO111">
        <v>0</v>
      </c>
      <c r="CP111">
        <f t="shared" si="146"/>
        <v>3583.62</v>
      </c>
      <c r="CQ111">
        <f t="shared" si="147"/>
        <v>4617.4865</v>
      </c>
      <c r="CR111">
        <f t="shared" si="148"/>
        <v>92.732200000000006</v>
      </c>
      <c r="CS111">
        <f t="shared" si="149"/>
        <v>17.513099999999998</v>
      </c>
      <c r="CT111">
        <f t="shared" si="150"/>
        <v>4248.8391000000001</v>
      </c>
      <c r="CU111">
        <f t="shared" si="151"/>
        <v>0</v>
      </c>
      <c r="CV111">
        <f t="shared" si="152"/>
        <v>72.449999999999989</v>
      </c>
      <c r="CW111">
        <f t="shared" si="153"/>
        <v>0.22499999999999998</v>
      </c>
      <c r="CX111">
        <f t="shared" si="154"/>
        <v>0</v>
      </c>
      <c r="CY111">
        <f t="shared" si="155"/>
        <v>1621.2225000000001</v>
      </c>
      <c r="CZ111">
        <f t="shared" si="156"/>
        <v>802.07849999999996</v>
      </c>
      <c r="DC111" t="s">
        <v>6</v>
      </c>
      <c r="DD111" t="s">
        <v>6</v>
      </c>
      <c r="DE111" t="s">
        <v>72</v>
      </c>
      <c r="DF111" t="s">
        <v>72</v>
      </c>
      <c r="DG111" t="s">
        <v>73</v>
      </c>
      <c r="DH111" t="s">
        <v>6</v>
      </c>
      <c r="DI111" t="s">
        <v>73</v>
      </c>
      <c r="DJ111" t="s">
        <v>72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1005</v>
      </c>
      <c r="DV111" t="s">
        <v>190</v>
      </c>
      <c r="DW111" t="s">
        <v>190</v>
      </c>
      <c r="DX111">
        <v>100</v>
      </c>
      <c r="EE111">
        <v>27029049</v>
      </c>
      <c r="EF111">
        <v>2</v>
      </c>
      <c r="EG111" t="s">
        <v>30</v>
      </c>
      <c r="EH111">
        <v>0</v>
      </c>
      <c r="EI111" t="s">
        <v>6</v>
      </c>
      <c r="EJ111">
        <v>1</v>
      </c>
      <c r="EK111">
        <v>15001</v>
      </c>
      <c r="EL111" t="s">
        <v>192</v>
      </c>
      <c r="EM111" t="s">
        <v>193</v>
      </c>
      <c r="EO111" t="s">
        <v>76</v>
      </c>
      <c r="EQ111">
        <v>0</v>
      </c>
      <c r="ER111">
        <v>1249.83</v>
      </c>
      <c r="ES111">
        <v>688.15</v>
      </c>
      <c r="ET111">
        <v>11.06</v>
      </c>
      <c r="EU111">
        <v>2.09</v>
      </c>
      <c r="EV111">
        <v>550.62</v>
      </c>
      <c r="EW111">
        <v>63</v>
      </c>
      <c r="EX111">
        <v>0.18</v>
      </c>
      <c r="EY111">
        <v>0</v>
      </c>
      <c r="FQ111">
        <v>0</v>
      </c>
      <c r="FR111">
        <f t="shared" si="127"/>
        <v>0</v>
      </c>
      <c r="FS111">
        <v>0</v>
      </c>
      <c r="FT111" t="s">
        <v>33</v>
      </c>
      <c r="FU111" t="s">
        <v>34</v>
      </c>
      <c r="FX111">
        <v>94.5</v>
      </c>
      <c r="FY111">
        <v>46.75</v>
      </c>
      <c r="GA111" t="s">
        <v>6</v>
      </c>
      <c r="GD111">
        <v>0</v>
      </c>
      <c r="GF111">
        <v>1551688331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28"/>
        <v>0</v>
      </c>
      <c r="GM111">
        <f t="shared" si="157"/>
        <v>6006.92</v>
      </c>
      <c r="GN111">
        <f t="shared" si="158"/>
        <v>6006.92</v>
      </c>
      <c r="GO111">
        <f t="shared" si="159"/>
        <v>0</v>
      </c>
      <c r="GP111">
        <f t="shared" si="160"/>
        <v>0</v>
      </c>
      <c r="GR111">
        <v>0</v>
      </c>
      <c r="GS111">
        <v>3</v>
      </c>
      <c r="GT111">
        <v>0</v>
      </c>
      <c r="GU111" t="s">
        <v>6</v>
      </c>
      <c r="GV111">
        <f t="shared" si="161"/>
        <v>0</v>
      </c>
      <c r="GW111">
        <v>1</v>
      </c>
      <c r="GX111">
        <f t="shared" si="162"/>
        <v>0</v>
      </c>
      <c r="HA111">
        <v>0</v>
      </c>
      <c r="HB111">
        <v>0</v>
      </c>
      <c r="HC111">
        <f t="shared" si="163"/>
        <v>0</v>
      </c>
      <c r="IK111">
        <v>0</v>
      </c>
    </row>
    <row r="112" spans="1:255" x14ac:dyDescent="0.2">
      <c r="A112" s="2">
        <v>18</v>
      </c>
      <c r="B112" s="2">
        <v>1</v>
      </c>
      <c r="C112" s="2">
        <v>326</v>
      </c>
      <c r="D112" s="2"/>
      <c r="E112" s="2" t="s">
        <v>225</v>
      </c>
      <c r="F112" s="2" t="s">
        <v>214</v>
      </c>
      <c r="G112" s="2" t="s">
        <v>215</v>
      </c>
      <c r="H112" s="2" t="s">
        <v>197</v>
      </c>
      <c r="I112" s="2">
        <f>I110*J112</f>
        <v>8.8000000000000007</v>
      </c>
      <c r="J112" s="2">
        <v>22</v>
      </c>
      <c r="K112" s="2"/>
      <c r="L112" s="2"/>
      <c r="M112" s="2"/>
      <c r="N112" s="2"/>
      <c r="O112" s="2">
        <f t="shared" si="131"/>
        <v>452.85</v>
      </c>
      <c r="P112" s="2">
        <f t="shared" si="132"/>
        <v>452.85</v>
      </c>
      <c r="Q112" s="2">
        <f t="shared" si="133"/>
        <v>0</v>
      </c>
      <c r="R112" s="2">
        <f t="shared" si="134"/>
        <v>0</v>
      </c>
      <c r="S112" s="2">
        <f t="shared" si="135"/>
        <v>0</v>
      </c>
      <c r="T112" s="2">
        <f t="shared" si="136"/>
        <v>0</v>
      </c>
      <c r="U112" s="2">
        <f t="shared" si="137"/>
        <v>0</v>
      </c>
      <c r="V112" s="2">
        <f t="shared" si="138"/>
        <v>0</v>
      </c>
      <c r="W112" s="2">
        <f t="shared" si="139"/>
        <v>0</v>
      </c>
      <c r="X112" s="2">
        <f t="shared" si="140"/>
        <v>0</v>
      </c>
      <c r="Y112" s="2">
        <f t="shared" si="141"/>
        <v>0</v>
      </c>
      <c r="Z112" s="2"/>
      <c r="AA112" s="2">
        <v>28045047</v>
      </c>
      <c r="AB112" s="2">
        <f t="shared" si="142"/>
        <v>51.46</v>
      </c>
      <c r="AC112" s="2">
        <f t="shared" si="143"/>
        <v>51.46</v>
      </c>
      <c r="AD112" s="2">
        <f>ROUND((((ET112)-(EU112))+AE112),2)</f>
        <v>0</v>
      </c>
      <c r="AE112" s="2">
        <f t="shared" ref="AE112:AF115" si="168">ROUND((EU112),2)</f>
        <v>0</v>
      </c>
      <c r="AF112" s="2">
        <f t="shared" si="168"/>
        <v>0</v>
      </c>
      <c r="AG112" s="2">
        <f t="shared" si="144"/>
        <v>0</v>
      </c>
      <c r="AH112" s="2">
        <f t="shared" ref="AH112:AI115" si="169">(EW112)</f>
        <v>0</v>
      </c>
      <c r="AI112" s="2">
        <f t="shared" si="169"/>
        <v>0</v>
      </c>
      <c r="AJ112" s="2">
        <f t="shared" si="145"/>
        <v>0</v>
      </c>
      <c r="AK112" s="2">
        <v>51.46</v>
      </c>
      <c r="AL112" s="2">
        <v>51.46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95</v>
      </c>
      <c r="AU112" s="2">
        <v>47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3</v>
      </c>
      <c r="BI112" s="2">
        <v>1</v>
      </c>
      <c r="BJ112" s="2" t="s">
        <v>216</v>
      </c>
      <c r="BK112" s="2"/>
      <c r="BL112" s="2"/>
      <c r="BM112" s="2">
        <v>15001</v>
      </c>
      <c r="BN112" s="2">
        <v>0</v>
      </c>
      <c r="BO112" s="2" t="s">
        <v>6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105</v>
      </c>
      <c r="CA112" s="2">
        <v>55</v>
      </c>
      <c r="CB112" s="2"/>
      <c r="CC112" s="2"/>
      <c r="CD112" s="2"/>
      <c r="CE112" s="2">
        <v>0</v>
      </c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6</v>
      </c>
      <c r="CO112" s="2">
        <v>0</v>
      </c>
      <c r="CP112" s="2">
        <f t="shared" si="146"/>
        <v>452.85</v>
      </c>
      <c r="CQ112" s="2">
        <f t="shared" si="147"/>
        <v>51.46</v>
      </c>
      <c r="CR112" s="2">
        <f t="shared" si="148"/>
        <v>0</v>
      </c>
      <c r="CS112" s="2">
        <f t="shared" si="149"/>
        <v>0</v>
      </c>
      <c r="CT112" s="2">
        <f t="shared" si="150"/>
        <v>0</v>
      </c>
      <c r="CU112" s="2">
        <f t="shared" si="151"/>
        <v>0</v>
      </c>
      <c r="CV112" s="2">
        <f t="shared" si="152"/>
        <v>0</v>
      </c>
      <c r="CW112" s="2">
        <f t="shared" si="153"/>
        <v>0</v>
      </c>
      <c r="CX112" s="2">
        <f t="shared" si="154"/>
        <v>0</v>
      </c>
      <c r="CY112" s="2">
        <f t="shared" si="155"/>
        <v>0</v>
      </c>
      <c r="CZ112" s="2">
        <f t="shared" si="156"/>
        <v>0</v>
      </c>
      <c r="DA112" s="2"/>
      <c r="DB112" s="2"/>
      <c r="DC112" s="2" t="s">
        <v>6</v>
      </c>
      <c r="DD112" s="2" t="s">
        <v>6</v>
      </c>
      <c r="DE112" s="2" t="s">
        <v>6</v>
      </c>
      <c r="DF112" s="2" t="s">
        <v>6</v>
      </c>
      <c r="DG112" s="2" t="s">
        <v>6</v>
      </c>
      <c r="DH112" s="2" t="s">
        <v>6</v>
      </c>
      <c r="DI112" s="2" t="s">
        <v>6</v>
      </c>
      <c r="DJ112" s="2" t="s">
        <v>6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1009</v>
      </c>
      <c r="DV112" s="2" t="s">
        <v>197</v>
      </c>
      <c r="DW112" s="2" t="s">
        <v>197</v>
      </c>
      <c r="DX112" s="2">
        <v>1</v>
      </c>
      <c r="DY112" s="2"/>
      <c r="DZ112" s="2"/>
      <c r="EA112" s="2"/>
      <c r="EB112" s="2"/>
      <c r="EC112" s="2"/>
      <c r="ED112" s="2"/>
      <c r="EE112" s="2">
        <v>27029049</v>
      </c>
      <c r="EF112" s="2">
        <v>2</v>
      </c>
      <c r="EG112" s="2" t="s">
        <v>30</v>
      </c>
      <c r="EH112" s="2">
        <v>0</v>
      </c>
      <c r="EI112" s="2" t="s">
        <v>6</v>
      </c>
      <c r="EJ112" s="2">
        <v>1</v>
      </c>
      <c r="EK112" s="2">
        <v>15001</v>
      </c>
      <c r="EL112" s="2" t="s">
        <v>192</v>
      </c>
      <c r="EM112" s="2" t="s">
        <v>193</v>
      </c>
      <c r="EN112" s="2"/>
      <c r="EO112" s="2" t="s">
        <v>6</v>
      </c>
      <c r="EP112" s="2"/>
      <c r="EQ112" s="2">
        <v>0</v>
      </c>
      <c r="ER112" s="2">
        <v>51.46</v>
      </c>
      <c r="ES112" s="2">
        <v>51.46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27"/>
        <v>0</v>
      </c>
      <c r="FS112" s="2">
        <v>0</v>
      </c>
      <c r="FT112" s="2" t="s">
        <v>33</v>
      </c>
      <c r="FU112" s="2" t="s">
        <v>34</v>
      </c>
      <c r="FV112" s="2"/>
      <c r="FW112" s="2"/>
      <c r="FX112" s="2">
        <v>94.5</v>
      </c>
      <c r="FY112" s="2">
        <v>46.75</v>
      </c>
      <c r="FZ112" s="2"/>
      <c r="GA112" s="2" t="s">
        <v>6</v>
      </c>
      <c r="GB112" s="2"/>
      <c r="GC112" s="2"/>
      <c r="GD112" s="2">
        <v>0</v>
      </c>
      <c r="GE112" s="2"/>
      <c r="GF112" s="2">
        <v>-1882449180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28"/>
        <v>0</v>
      </c>
      <c r="GM112" s="2">
        <f t="shared" si="157"/>
        <v>452.85</v>
      </c>
      <c r="GN112" s="2">
        <f t="shared" si="158"/>
        <v>452.85</v>
      </c>
      <c r="GO112" s="2">
        <f t="shared" si="159"/>
        <v>0</v>
      </c>
      <c r="GP112" s="2">
        <f t="shared" si="160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61"/>
        <v>0</v>
      </c>
      <c r="GW112" s="2">
        <v>1</v>
      </c>
      <c r="GX112" s="2">
        <f t="shared" si="162"/>
        <v>0</v>
      </c>
      <c r="GY112" s="2"/>
      <c r="GZ112" s="2"/>
      <c r="HA112" s="2">
        <v>0</v>
      </c>
      <c r="HB112" s="2">
        <v>0</v>
      </c>
      <c r="HC112" s="2">
        <f t="shared" si="163"/>
        <v>0</v>
      </c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18</v>
      </c>
      <c r="B113">
        <v>1</v>
      </c>
      <c r="C113">
        <v>335</v>
      </c>
      <c r="E113" t="s">
        <v>225</v>
      </c>
      <c r="F113" t="s">
        <v>214</v>
      </c>
      <c r="G113" t="s">
        <v>215</v>
      </c>
      <c r="H113" t="s">
        <v>197</v>
      </c>
      <c r="I113">
        <f>I111*J113</f>
        <v>8.8000000000000007</v>
      </c>
      <c r="J113">
        <v>22</v>
      </c>
      <c r="O113">
        <f t="shared" si="131"/>
        <v>3038.61</v>
      </c>
      <c r="P113">
        <f t="shared" si="132"/>
        <v>3038.61</v>
      </c>
      <c r="Q113">
        <f t="shared" si="133"/>
        <v>0</v>
      </c>
      <c r="R113">
        <f t="shared" si="134"/>
        <v>0</v>
      </c>
      <c r="S113">
        <f t="shared" si="135"/>
        <v>0</v>
      </c>
      <c r="T113">
        <f t="shared" si="136"/>
        <v>0</v>
      </c>
      <c r="U113">
        <f t="shared" si="137"/>
        <v>0</v>
      </c>
      <c r="V113">
        <f t="shared" si="138"/>
        <v>0</v>
      </c>
      <c r="W113">
        <f t="shared" si="139"/>
        <v>0</v>
      </c>
      <c r="X113">
        <f t="shared" si="140"/>
        <v>0</v>
      </c>
      <c r="Y113">
        <f t="shared" si="141"/>
        <v>0</v>
      </c>
      <c r="AA113">
        <v>28045061</v>
      </c>
      <c r="AB113">
        <f t="shared" si="142"/>
        <v>51.46</v>
      </c>
      <c r="AC113">
        <f t="shared" si="143"/>
        <v>51.46</v>
      </c>
      <c r="AD113">
        <f>ROUND((((ET113)-(EU113))+AE113),2)</f>
        <v>0</v>
      </c>
      <c r="AE113">
        <f t="shared" si="168"/>
        <v>0</v>
      </c>
      <c r="AF113">
        <f t="shared" si="168"/>
        <v>0</v>
      </c>
      <c r="AG113">
        <f t="shared" si="144"/>
        <v>0</v>
      </c>
      <c r="AH113">
        <f t="shared" si="169"/>
        <v>0</v>
      </c>
      <c r="AI113">
        <f t="shared" si="169"/>
        <v>0</v>
      </c>
      <c r="AJ113">
        <f t="shared" si="145"/>
        <v>0</v>
      </c>
      <c r="AK113">
        <v>51.46</v>
      </c>
      <c r="AL113">
        <v>51.46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95</v>
      </c>
      <c r="AU113">
        <v>47</v>
      </c>
      <c r="AV113">
        <v>1</v>
      </c>
      <c r="AW113">
        <v>1</v>
      </c>
      <c r="AZ113">
        <v>6.71</v>
      </c>
      <c r="BA113">
        <v>1</v>
      </c>
      <c r="BB113">
        <v>1</v>
      </c>
      <c r="BC113">
        <v>6.71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216</v>
      </c>
      <c r="BM113">
        <v>15001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105</v>
      </c>
      <c r="CA113">
        <v>55</v>
      </c>
      <c r="CE113">
        <v>0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46"/>
        <v>3038.61</v>
      </c>
      <c r="CQ113">
        <f t="shared" si="147"/>
        <v>345.29660000000001</v>
      </c>
      <c r="CR113">
        <f t="shared" si="148"/>
        <v>0</v>
      </c>
      <c r="CS113">
        <f t="shared" si="149"/>
        <v>0</v>
      </c>
      <c r="CT113">
        <f t="shared" si="150"/>
        <v>0</v>
      </c>
      <c r="CU113">
        <f t="shared" si="151"/>
        <v>0</v>
      </c>
      <c r="CV113">
        <f t="shared" si="152"/>
        <v>0</v>
      </c>
      <c r="CW113">
        <f t="shared" si="153"/>
        <v>0</v>
      </c>
      <c r="CX113">
        <f t="shared" si="154"/>
        <v>0</v>
      </c>
      <c r="CY113">
        <f t="shared" si="155"/>
        <v>0</v>
      </c>
      <c r="CZ113">
        <f t="shared" si="156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1009</v>
      </c>
      <c r="DV113" t="s">
        <v>197</v>
      </c>
      <c r="DW113" t="s">
        <v>197</v>
      </c>
      <c r="DX113">
        <v>1</v>
      </c>
      <c r="EE113">
        <v>27029049</v>
      </c>
      <c r="EF113">
        <v>2</v>
      </c>
      <c r="EG113" t="s">
        <v>30</v>
      </c>
      <c r="EH113">
        <v>0</v>
      </c>
      <c r="EI113" t="s">
        <v>6</v>
      </c>
      <c r="EJ113">
        <v>1</v>
      </c>
      <c r="EK113">
        <v>15001</v>
      </c>
      <c r="EL113" t="s">
        <v>192</v>
      </c>
      <c r="EM113" t="s">
        <v>193</v>
      </c>
      <c r="EO113" t="s">
        <v>6</v>
      </c>
      <c r="EQ113">
        <v>0</v>
      </c>
      <c r="ER113">
        <v>51.46</v>
      </c>
      <c r="ES113">
        <v>51.46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27"/>
        <v>0</v>
      </c>
      <c r="FS113">
        <v>0</v>
      </c>
      <c r="FT113" t="s">
        <v>33</v>
      </c>
      <c r="FU113" t="s">
        <v>34</v>
      </c>
      <c r="FX113">
        <v>94.5</v>
      </c>
      <c r="FY113">
        <v>46.75</v>
      </c>
      <c r="GA113" t="s">
        <v>6</v>
      </c>
      <c r="GD113">
        <v>0</v>
      </c>
      <c r="GF113">
        <v>-1882449180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28"/>
        <v>0</v>
      </c>
      <c r="GM113">
        <f t="shared" si="157"/>
        <v>3038.61</v>
      </c>
      <c r="GN113">
        <f t="shared" si="158"/>
        <v>3038.61</v>
      </c>
      <c r="GO113">
        <f t="shared" si="159"/>
        <v>0</v>
      </c>
      <c r="GP113">
        <f t="shared" si="160"/>
        <v>0</v>
      </c>
      <c r="GR113">
        <v>0</v>
      </c>
      <c r="GS113">
        <v>3</v>
      </c>
      <c r="GT113">
        <v>0</v>
      </c>
      <c r="GU113" t="s">
        <v>6</v>
      </c>
      <c r="GV113">
        <f t="shared" si="161"/>
        <v>0</v>
      </c>
      <c r="GW113">
        <v>1</v>
      </c>
      <c r="GX113">
        <f t="shared" si="162"/>
        <v>0</v>
      </c>
      <c r="HA113">
        <v>0</v>
      </c>
      <c r="HB113">
        <v>0</v>
      </c>
      <c r="HC113">
        <f t="shared" si="163"/>
        <v>0</v>
      </c>
      <c r="IK113">
        <v>0</v>
      </c>
    </row>
    <row r="114" spans="1:255" x14ac:dyDescent="0.2">
      <c r="A114" s="2">
        <v>18</v>
      </c>
      <c r="B114" s="2">
        <v>1</v>
      </c>
      <c r="C114" s="2">
        <v>325</v>
      </c>
      <c r="D114" s="2"/>
      <c r="E114" s="2" t="s">
        <v>226</v>
      </c>
      <c r="F114" s="2" t="s">
        <v>218</v>
      </c>
      <c r="G114" s="2" t="s">
        <v>219</v>
      </c>
      <c r="H114" s="2" t="s">
        <v>24</v>
      </c>
      <c r="I114" s="2">
        <f>I110*J114</f>
        <v>1.3199999999999998E-2</v>
      </c>
      <c r="J114" s="2">
        <v>3.2999999999999995E-2</v>
      </c>
      <c r="K114" s="2"/>
      <c r="L114" s="2"/>
      <c r="M114" s="2"/>
      <c r="N114" s="2"/>
      <c r="O114" s="2">
        <f t="shared" si="131"/>
        <v>175.4</v>
      </c>
      <c r="P114" s="2">
        <f t="shared" si="132"/>
        <v>175.4</v>
      </c>
      <c r="Q114" s="2">
        <f t="shared" si="133"/>
        <v>0</v>
      </c>
      <c r="R114" s="2">
        <f t="shared" si="134"/>
        <v>0</v>
      </c>
      <c r="S114" s="2">
        <f t="shared" si="135"/>
        <v>0</v>
      </c>
      <c r="T114" s="2">
        <f t="shared" si="136"/>
        <v>0</v>
      </c>
      <c r="U114" s="2">
        <f t="shared" si="137"/>
        <v>0</v>
      </c>
      <c r="V114" s="2">
        <f t="shared" si="138"/>
        <v>0</v>
      </c>
      <c r="W114" s="2">
        <f t="shared" si="139"/>
        <v>0</v>
      </c>
      <c r="X114" s="2">
        <f t="shared" si="140"/>
        <v>0</v>
      </c>
      <c r="Y114" s="2">
        <f t="shared" si="141"/>
        <v>0</v>
      </c>
      <c r="Z114" s="2"/>
      <c r="AA114" s="2">
        <v>28045047</v>
      </c>
      <c r="AB114" s="2">
        <f t="shared" si="142"/>
        <v>13287.69</v>
      </c>
      <c r="AC114" s="2">
        <f t="shared" si="143"/>
        <v>13287.69</v>
      </c>
      <c r="AD114" s="2">
        <f>ROUND((((ET114)-(EU114))+AE114),2)</f>
        <v>0</v>
      </c>
      <c r="AE114" s="2">
        <f t="shared" si="168"/>
        <v>0</v>
      </c>
      <c r="AF114" s="2">
        <f t="shared" si="168"/>
        <v>0</v>
      </c>
      <c r="AG114" s="2">
        <f t="shared" si="144"/>
        <v>0</v>
      </c>
      <c r="AH114" s="2">
        <f t="shared" si="169"/>
        <v>0</v>
      </c>
      <c r="AI114" s="2">
        <f t="shared" si="169"/>
        <v>0</v>
      </c>
      <c r="AJ114" s="2">
        <f t="shared" si="145"/>
        <v>0</v>
      </c>
      <c r="AK114" s="2">
        <v>13287.69</v>
      </c>
      <c r="AL114" s="2">
        <v>13287.69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95</v>
      </c>
      <c r="AU114" s="2">
        <v>47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3</v>
      </c>
      <c r="BI114" s="2">
        <v>1</v>
      </c>
      <c r="BJ114" s="2" t="s">
        <v>220</v>
      </c>
      <c r="BK114" s="2"/>
      <c r="BL114" s="2"/>
      <c r="BM114" s="2">
        <v>15001</v>
      </c>
      <c r="BN114" s="2">
        <v>0</v>
      </c>
      <c r="BO114" s="2" t="s">
        <v>6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105</v>
      </c>
      <c r="CA114" s="2">
        <v>55</v>
      </c>
      <c r="CB114" s="2"/>
      <c r="CC114" s="2"/>
      <c r="CD114" s="2"/>
      <c r="CE114" s="2">
        <v>0</v>
      </c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6</v>
      </c>
      <c r="CO114" s="2">
        <v>0</v>
      </c>
      <c r="CP114" s="2">
        <f t="shared" si="146"/>
        <v>175.4</v>
      </c>
      <c r="CQ114" s="2">
        <f t="shared" si="147"/>
        <v>13287.69</v>
      </c>
      <c r="CR114" s="2">
        <f t="shared" si="148"/>
        <v>0</v>
      </c>
      <c r="CS114" s="2">
        <f t="shared" si="149"/>
        <v>0</v>
      </c>
      <c r="CT114" s="2">
        <f t="shared" si="150"/>
        <v>0</v>
      </c>
      <c r="CU114" s="2">
        <f t="shared" si="151"/>
        <v>0</v>
      </c>
      <c r="CV114" s="2">
        <f t="shared" si="152"/>
        <v>0</v>
      </c>
      <c r="CW114" s="2">
        <f t="shared" si="153"/>
        <v>0</v>
      </c>
      <c r="CX114" s="2">
        <f t="shared" si="154"/>
        <v>0</v>
      </c>
      <c r="CY114" s="2">
        <f t="shared" si="155"/>
        <v>0</v>
      </c>
      <c r="CZ114" s="2">
        <f t="shared" si="156"/>
        <v>0</v>
      </c>
      <c r="DA114" s="2"/>
      <c r="DB114" s="2"/>
      <c r="DC114" s="2" t="s">
        <v>6</v>
      </c>
      <c r="DD114" s="2" t="s">
        <v>6</v>
      </c>
      <c r="DE114" s="2" t="s">
        <v>6</v>
      </c>
      <c r="DF114" s="2" t="s">
        <v>6</v>
      </c>
      <c r="DG114" s="2" t="s">
        <v>6</v>
      </c>
      <c r="DH114" s="2" t="s">
        <v>6</v>
      </c>
      <c r="DI114" s="2" t="s">
        <v>6</v>
      </c>
      <c r="DJ114" s="2" t="s">
        <v>6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1009</v>
      </c>
      <c r="DV114" s="2" t="s">
        <v>24</v>
      </c>
      <c r="DW114" s="2" t="s">
        <v>24</v>
      </c>
      <c r="DX114" s="2">
        <v>1000</v>
      </c>
      <c r="DY114" s="2"/>
      <c r="DZ114" s="2"/>
      <c r="EA114" s="2"/>
      <c r="EB114" s="2"/>
      <c r="EC114" s="2"/>
      <c r="ED114" s="2"/>
      <c r="EE114" s="2">
        <v>27029049</v>
      </c>
      <c r="EF114" s="2">
        <v>2</v>
      </c>
      <c r="EG114" s="2" t="s">
        <v>30</v>
      </c>
      <c r="EH114" s="2">
        <v>0</v>
      </c>
      <c r="EI114" s="2" t="s">
        <v>6</v>
      </c>
      <c r="EJ114" s="2">
        <v>1</v>
      </c>
      <c r="EK114" s="2">
        <v>15001</v>
      </c>
      <c r="EL114" s="2" t="s">
        <v>192</v>
      </c>
      <c r="EM114" s="2" t="s">
        <v>193</v>
      </c>
      <c r="EN114" s="2"/>
      <c r="EO114" s="2" t="s">
        <v>6</v>
      </c>
      <c r="EP114" s="2"/>
      <c r="EQ114" s="2">
        <v>0</v>
      </c>
      <c r="ER114" s="2">
        <v>13287.69</v>
      </c>
      <c r="ES114" s="2">
        <v>13287.69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27"/>
        <v>0</v>
      </c>
      <c r="FS114" s="2">
        <v>0</v>
      </c>
      <c r="FT114" s="2" t="s">
        <v>33</v>
      </c>
      <c r="FU114" s="2" t="s">
        <v>34</v>
      </c>
      <c r="FV114" s="2"/>
      <c r="FW114" s="2"/>
      <c r="FX114" s="2">
        <v>94.5</v>
      </c>
      <c r="FY114" s="2">
        <v>46.75</v>
      </c>
      <c r="FZ114" s="2"/>
      <c r="GA114" s="2" t="s">
        <v>6</v>
      </c>
      <c r="GB114" s="2"/>
      <c r="GC114" s="2"/>
      <c r="GD114" s="2">
        <v>0</v>
      </c>
      <c r="GE114" s="2"/>
      <c r="GF114" s="2">
        <v>-582481889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28"/>
        <v>0</v>
      </c>
      <c r="GM114" s="2">
        <f t="shared" si="157"/>
        <v>175.4</v>
      </c>
      <c r="GN114" s="2">
        <f t="shared" si="158"/>
        <v>175.4</v>
      </c>
      <c r="GO114" s="2">
        <f t="shared" si="159"/>
        <v>0</v>
      </c>
      <c r="GP114" s="2">
        <f t="shared" si="160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61"/>
        <v>0</v>
      </c>
      <c r="GW114" s="2">
        <v>1</v>
      </c>
      <c r="GX114" s="2">
        <f t="shared" si="162"/>
        <v>0</v>
      </c>
      <c r="GY114" s="2"/>
      <c r="GZ114" s="2"/>
      <c r="HA114" s="2">
        <v>0</v>
      </c>
      <c r="HB114" s="2">
        <v>0</v>
      </c>
      <c r="HC114" s="2">
        <f t="shared" si="163"/>
        <v>0</v>
      </c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18</v>
      </c>
      <c r="B115">
        <v>1</v>
      </c>
      <c r="C115">
        <v>334</v>
      </c>
      <c r="E115" t="s">
        <v>226</v>
      </c>
      <c r="F115" t="s">
        <v>218</v>
      </c>
      <c r="G115" t="s">
        <v>219</v>
      </c>
      <c r="H115" t="s">
        <v>24</v>
      </c>
      <c r="I115">
        <f>I111*J115</f>
        <v>1.3199999999999998E-2</v>
      </c>
      <c r="J115">
        <v>3.2999999999999995E-2</v>
      </c>
      <c r="O115">
        <f t="shared" si="131"/>
        <v>1176.92</v>
      </c>
      <c r="P115">
        <f t="shared" si="132"/>
        <v>1176.92</v>
      </c>
      <c r="Q115">
        <f t="shared" si="133"/>
        <v>0</v>
      </c>
      <c r="R115">
        <f t="shared" si="134"/>
        <v>0</v>
      </c>
      <c r="S115">
        <f t="shared" si="135"/>
        <v>0</v>
      </c>
      <c r="T115">
        <f t="shared" si="136"/>
        <v>0</v>
      </c>
      <c r="U115">
        <f t="shared" si="137"/>
        <v>0</v>
      </c>
      <c r="V115">
        <f t="shared" si="138"/>
        <v>0</v>
      </c>
      <c r="W115">
        <f t="shared" si="139"/>
        <v>0</v>
      </c>
      <c r="X115">
        <f t="shared" si="140"/>
        <v>0</v>
      </c>
      <c r="Y115">
        <f t="shared" si="141"/>
        <v>0</v>
      </c>
      <c r="AA115">
        <v>28045061</v>
      </c>
      <c r="AB115">
        <f t="shared" si="142"/>
        <v>13287.69</v>
      </c>
      <c r="AC115">
        <f t="shared" si="143"/>
        <v>13287.69</v>
      </c>
      <c r="AD115">
        <f>ROUND((((ET115)-(EU115))+AE115),2)</f>
        <v>0</v>
      </c>
      <c r="AE115">
        <f t="shared" si="168"/>
        <v>0</v>
      </c>
      <c r="AF115">
        <f t="shared" si="168"/>
        <v>0</v>
      </c>
      <c r="AG115">
        <f t="shared" si="144"/>
        <v>0</v>
      </c>
      <c r="AH115">
        <f t="shared" si="169"/>
        <v>0</v>
      </c>
      <c r="AI115">
        <f t="shared" si="169"/>
        <v>0</v>
      </c>
      <c r="AJ115">
        <f t="shared" si="145"/>
        <v>0</v>
      </c>
      <c r="AK115">
        <v>13287.69</v>
      </c>
      <c r="AL115">
        <v>13287.69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95</v>
      </c>
      <c r="AU115">
        <v>47</v>
      </c>
      <c r="AV115">
        <v>1</v>
      </c>
      <c r="AW115">
        <v>1</v>
      </c>
      <c r="AZ115">
        <v>6.71</v>
      </c>
      <c r="BA115">
        <v>1</v>
      </c>
      <c r="BB115">
        <v>1</v>
      </c>
      <c r="BC115">
        <v>6.71</v>
      </c>
      <c r="BD115" t="s">
        <v>6</v>
      </c>
      <c r="BE115" t="s">
        <v>6</v>
      </c>
      <c r="BF115" t="s">
        <v>6</v>
      </c>
      <c r="BG115" t="s">
        <v>6</v>
      </c>
      <c r="BH115">
        <v>3</v>
      </c>
      <c r="BI115">
        <v>1</v>
      </c>
      <c r="BJ115" t="s">
        <v>220</v>
      </c>
      <c r="BM115">
        <v>15001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105</v>
      </c>
      <c r="CA115">
        <v>55</v>
      </c>
      <c r="CE115">
        <v>0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146"/>
        <v>1176.92</v>
      </c>
      <c r="CQ115">
        <f t="shared" si="147"/>
        <v>89160.399900000004</v>
      </c>
      <c r="CR115">
        <f t="shared" si="148"/>
        <v>0</v>
      </c>
      <c r="CS115">
        <f t="shared" si="149"/>
        <v>0</v>
      </c>
      <c r="CT115">
        <f t="shared" si="150"/>
        <v>0</v>
      </c>
      <c r="CU115">
        <f t="shared" si="151"/>
        <v>0</v>
      </c>
      <c r="CV115">
        <f t="shared" si="152"/>
        <v>0</v>
      </c>
      <c r="CW115">
        <f t="shared" si="153"/>
        <v>0</v>
      </c>
      <c r="CX115">
        <f t="shared" si="154"/>
        <v>0</v>
      </c>
      <c r="CY115">
        <f t="shared" si="155"/>
        <v>0</v>
      </c>
      <c r="CZ115">
        <f t="shared" si="156"/>
        <v>0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1009</v>
      </c>
      <c r="DV115" t="s">
        <v>24</v>
      </c>
      <c r="DW115" t="s">
        <v>24</v>
      </c>
      <c r="DX115">
        <v>1000</v>
      </c>
      <c r="EE115">
        <v>27029049</v>
      </c>
      <c r="EF115">
        <v>2</v>
      </c>
      <c r="EG115" t="s">
        <v>30</v>
      </c>
      <c r="EH115">
        <v>0</v>
      </c>
      <c r="EI115" t="s">
        <v>6</v>
      </c>
      <c r="EJ115">
        <v>1</v>
      </c>
      <c r="EK115">
        <v>15001</v>
      </c>
      <c r="EL115" t="s">
        <v>192</v>
      </c>
      <c r="EM115" t="s">
        <v>193</v>
      </c>
      <c r="EO115" t="s">
        <v>6</v>
      </c>
      <c r="EQ115">
        <v>0</v>
      </c>
      <c r="ER115">
        <v>13287.69</v>
      </c>
      <c r="ES115">
        <v>13287.69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27"/>
        <v>0</v>
      </c>
      <c r="FS115">
        <v>0</v>
      </c>
      <c r="FT115" t="s">
        <v>33</v>
      </c>
      <c r="FU115" t="s">
        <v>34</v>
      </c>
      <c r="FX115">
        <v>94.5</v>
      </c>
      <c r="FY115">
        <v>46.75</v>
      </c>
      <c r="GA115" t="s">
        <v>6</v>
      </c>
      <c r="GD115">
        <v>0</v>
      </c>
      <c r="GF115">
        <v>-582481889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28"/>
        <v>0</v>
      </c>
      <c r="GM115">
        <f t="shared" si="157"/>
        <v>1176.92</v>
      </c>
      <c r="GN115">
        <f t="shared" si="158"/>
        <v>1176.92</v>
      </c>
      <c r="GO115">
        <f t="shared" si="159"/>
        <v>0</v>
      </c>
      <c r="GP115">
        <f t="shared" si="160"/>
        <v>0</v>
      </c>
      <c r="GR115">
        <v>0</v>
      </c>
      <c r="GS115">
        <v>3</v>
      </c>
      <c r="GT115">
        <v>0</v>
      </c>
      <c r="GU115" t="s">
        <v>6</v>
      </c>
      <c r="GV115">
        <f t="shared" si="161"/>
        <v>0</v>
      </c>
      <c r="GW115">
        <v>1</v>
      </c>
      <c r="GX115">
        <f t="shared" si="162"/>
        <v>0</v>
      </c>
      <c r="HA115">
        <v>0</v>
      </c>
      <c r="HB115">
        <v>0</v>
      </c>
      <c r="HC115">
        <f t="shared" si="163"/>
        <v>0</v>
      </c>
      <c r="IK115">
        <v>0</v>
      </c>
    </row>
    <row r="116" spans="1:255" x14ac:dyDescent="0.2">
      <c r="A116" s="2">
        <v>17</v>
      </c>
      <c r="B116" s="2">
        <v>1</v>
      </c>
      <c r="C116" s="2">
        <f>ROW(SmtRes!A342)</f>
        <v>342</v>
      </c>
      <c r="D116" s="2">
        <f>ROW(EtalonRes!A318)</f>
        <v>318</v>
      </c>
      <c r="E116" s="2" t="s">
        <v>227</v>
      </c>
      <c r="F116" s="2" t="s">
        <v>228</v>
      </c>
      <c r="G116" s="2" t="s">
        <v>229</v>
      </c>
      <c r="H116" s="2" t="s">
        <v>190</v>
      </c>
      <c r="I116" s="2">
        <f>ROUND(40/100,9)</f>
        <v>0.4</v>
      </c>
      <c r="J116" s="2">
        <v>0</v>
      </c>
      <c r="K116" s="2"/>
      <c r="L116" s="2"/>
      <c r="M116" s="2"/>
      <c r="N116" s="2"/>
      <c r="O116" s="2">
        <f t="shared" si="131"/>
        <v>169.85</v>
      </c>
      <c r="P116" s="2">
        <f t="shared" si="132"/>
        <v>3.42</v>
      </c>
      <c r="Q116" s="2">
        <f t="shared" si="133"/>
        <v>22.12</v>
      </c>
      <c r="R116" s="2">
        <f t="shared" si="134"/>
        <v>8.58</v>
      </c>
      <c r="S116" s="2">
        <f t="shared" si="135"/>
        <v>144.31</v>
      </c>
      <c r="T116" s="2">
        <f t="shared" si="136"/>
        <v>0</v>
      </c>
      <c r="U116" s="2">
        <f t="shared" si="137"/>
        <v>18.174599999999998</v>
      </c>
      <c r="V116" s="2">
        <f t="shared" si="138"/>
        <v>0.63500000000000001</v>
      </c>
      <c r="W116" s="2">
        <f t="shared" si="139"/>
        <v>0</v>
      </c>
      <c r="X116" s="2">
        <f t="shared" si="140"/>
        <v>169.71</v>
      </c>
      <c r="Y116" s="2">
        <f t="shared" si="141"/>
        <v>97.85</v>
      </c>
      <c r="Z116" s="2"/>
      <c r="AA116" s="2">
        <v>28045047</v>
      </c>
      <c r="AB116" s="2">
        <f t="shared" si="142"/>
        <v>424.61</v>
      </c>
      <c r="AC116" s="2">
        <f t="shared" si="143"/>
        <v>8.5399999999999991</v>
      </c>
      <c r="AD116" s="2">
        <f>ROUND(((((ET116*1.25))-((EU116*1.25)))+AE116),2)</f>
        <v>55.3</v>
      </c>
      <c r="AE116" s="2">
        <f>ROUND(((EU116*1.25)),2)</f>
        <v>21.44</v>
      </c>
      <c r="AF116" s="2">
        <f>ROUND(((EV116*1.15)),2)</f>
        <v>360.77</v>
      </c>
      <c r="AG116" s="2">
        <f t="shared" si="144"/>
        <v>0</v>
      </c>
      <c r="AH116" s="2">
        <f>((EW116*1.15))</f>
        <v>45.436499999999995</v>
      </c>
      <c r="AI116" s="2">
        <f>((EX116*1.25))</f>
        <v>1.5874999999999999</v>
      </c>
      <c r="AJ116" s="2">
        <f t="shared" si="145"/>
        <v>0</v>
      </c>
      <c r="AK116" s="2">
        <v>366.49</v>
      </c>
      <c r="AL116" s="2">
        <v>8.5399999999999991</v>
      </c>
      <c r="AM116" s="2">
        <v>44.24</v>
      </c>
      <c r="AN116" s="2">
        <v>17.149999999999999</v>
      </c>
      <c r="AO116" s="2">
        <v>313.70999999999998</v>
      </c>
      <c r="AP116" s="2">
        <v>0</v>
      </c>
      <c r="AQ116" s="2">
        <v>39.51</v>
      </c>
      <c r="AR116" s="2">
        <v>1.27</v>
      </c>
      <c r="AS116" s="2">
        <v>0</v>
      </c>
      <c r="AT116" s="2">
        <v>111</v>
      </c>
      <c r="AU116" s="2">
        <v>64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0</v>
      </c>
      <c r="BI116" s="2">
        <v>1</v>
      </c>
      <c r="BJ116" s="2" t="s">
        <v>230</v>
      </c>
      <c r="BK116" s="2"/>
      <c r="BL116" s="2"/>
      <c r="BM116" s="2">
        <v>11001</v>
      </c>
      <c r="BN116" s="2">
        <v>0</v>
      </c>
      <c r="BO116" s="2" t="s">
        <v>6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123</v>
      </c>
      <c r="CA116" s="2">
        <v>75</v>
      </c>
      <c r="CB116" s="2"/>
      <c r="CC116" s="2"/>
      <c r="CD116" s="2"/>
      <c r="CE116" s="2">
        <v>0</v>
      </c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678</v>
      </c>
      <c r="CO116" s="2">
        <v>0</v>
      </c>
      <c r="CP116" s="2">
        <f t="shared" si="146"/>
        <v>169.85</v>
      </c>
      <c r="CQ116" s="2">
        <f t="shared" si="147"/>
        <v>8.5399999999999991</v>
      </c>
      <c r="CR116" s="2">
        <f t="shared" si="148"/>
        <v>55.3</v>
      </c>
      <c r="CS116" s="2">
        <f t="shared" si="149"/>
        <v>21.44</v>
      </c>
      <c r="CT116" s="2">
        <f t="shared" si="150"/>
        <v>360.77</v>
      </c>
      <c r="CU116" s="2">
        <f t="shared" si="151"/>
        <v>0</v>
      </c>
      <c r="CV116" s="2">
        <f t="shared" si="152"/>
        <v>45.436499999999995</v>
      </c>
      <c r="CW116" s="2">
        <f t="shared" si="153"/>
        <v>1.5874999999999999</v>
      </c>
      <c r="CX116" s="2">
        <f t="shared" si="154"/>
        <v>0</v>
      </c>
      <c r="CY116" s="2">
        <f t="shared" si="155"/>
        <v>169.7079</v>
      </c>
      <c r="CZ116" s="2">
        <f t="shared" si="156"/>
        <v>97.849600000000009</v>
      </c>
      <c r="DA116" s="2"/>
      <c r="DB116" s="2"/>
      <c r="DC116" s="2" t="s">
        <v>6</v>
      </c>
      <c r="DD116" s="2" t="s">
        <v>6</v>
      </c>
      <c r="DE116" s="2" t="s">
        <v>72</v>
      </c>
      <c r="DF116" s="2" t="s">
        <v>72</v>
      </c>
      <c r="DG116" s="2" t="s">
        <v>73</v>
      </c>
      <c r="DH116" s="2" t="s">
        <v>6</v>
      </c>
      <c r="DI116" s="2" t="s">
        <v>73</v>
      </c>
      <c r="DJ116" s="2" t="s">
        <v>72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1005</v>
      </c>
      <c r="DV116" s="2" t="s">
        <v>190</v>
      </c>
      <c r="DW116" s="2" t="s">
        <v>190</v>
      </c>
      <c r="DX116" s="2">
        <v>100</v>
      </c>
      <c r="DY116" s="2"/>
      <c r="DZ116" s="2"/>
      <c r="EA116" s="2"/>
      <c r="EB116" s="2"/>
      <c r="EC116" s="2"/>
      <c r="ED116" s="2"/>
      <c r="EE116" s="2">
        <v>27029024</v>
      </c>
      <c r="EF116" s="2">
        <v>2</v>
      </c>
      <c r="EG116" s="2" t="s">
        <v>30</v>
      </c>
      <c r="EH116" s="2">
        <v>0</v>
      </c>
      <c r="EI116" s="2" t="s">
        <v>6</v>
      </c>
      <c r="EJ116" s="2">
        <v>1</v>
      </c>
      <c r="EK116" s="2">
        <v>11001</v>
      </c>
      <c r="EL116" s="2" t="s">
        <v>231</v>
      </c>
      <c r="EM116" s="2" t="s">
        <v>232</v>
      </c>
      <c r="EN116" s="2"/>
      <c r="EO116" s="2" t="s">
        <v>76</v>
      </c>
      <c r="EP116" s="2"/>
      <c r="EQ116" s="2">
        <v>0</v>
      </c>
      <c r="ER116" s="2">
        <v>366.49</v>
      </c>
      <c r="ES116" s="2">
        <v>8.5399999999999991</v>
      </c>
      <c r="ET116" s="2">
        <v>44.24</v>
      </c>
      <c r="EU116" s="2">
        <v>17.149999999999999</v>
      </c>
      <c r="EV116" s="2">
        <v>313.70999999999998</v>
      </c>
      <c r="EW116" s="2">
        <v>39.51</v>
      </c>
      <c r="EX116" s="2">
        <v>1.27</v>
      </c>
      <c r="EY116" s="2">
        <v>0</v>
      </c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27"/>
        <v>0</v>
      </c>
      <c r="FS116" s="2">
        <v>0</v>
      </c>
      <c r="FT116" s="2" t="s">
        <v>33</v>
      </c>
      <c r="FU116" s="2" t="s">
        <v>34</v>
      </c>
      <c r="FV116" s="2"/>
      <c r="FW116" s="2"/>
      <c r="FX116" s="2">
        <v>110.7</v>
      </c>
      <c r="FY116" s="2">
        <v>63.75</v>
      </c>
      <c r="FZ116" s="2"/>
      <c r="GA116" s="2" t="s">
        <v>6</v>
      </c>
      <c r="GB116" s="2"/>
      <c r="GC116" s="2"/>
      <c r="GD116" s="2">
        <v>0</v>
      </c>
      <c r="GE116" s="2"/>
      <c r="GF116" s="2">
        <v>192743499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28"/>
        <v>0</v>
      </c>
      <c r="GM116" s="2">
        <f t="shared" si="157"/>
        <v>437.41</v>
      </c>
      <c r="GN116" s="2">
        <f t="shared" si="158"/>
        <v>437.41</v>
      </c>
      <c r="GO116" s="2">
        <f t="shared" si="159"/>
        <v>0</v>
      </c>
      <c r="GP116" s="2">
        <f t="shared" si="160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161"/>
        <v>0</v>
      </c>
      <c r="GW116" s="2">
        <v>1</v>
      </c>
      <c r="GX116" s="2">
        <f t="shared" si="162"/>
        <v>0</v>
      </c>
      <c r="GY116" s="2"/>
      <c r="GZ116" s="2"/>
      <c r="HA116" s="2">
        <v>0</v>
      </c>
      <c r="HB116" s="2">
        <v>0</v>
      </c>
      <c r="HC116" s="2">
        <f t="shared" si="163"/>
        <v>0</v>
      </c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17</v>
      </c>
      <c r="B117">
        <v>1</v>
      </c>
      <c r="C117">
        <f>ROW(SmtRes!A348)</f>
        <v>348</v>
      </c>
      <c r="D117">
        <f>ROW(EtalonRes!A324)</f>
        <v>324</v>
      </c>
      <c r="E117" t="s">
        <v>227</v>
      </c>
      <c r="F117" t="s">
        <v>228</v>
      </c>
      <c r="G117" t="s">
        <v>229</v>
      </c>
      <c r="H117" t="s">
        <v>190</v>
      </c>
      <c r="I117">
        <f>ROUND(40/100,9)</f>
        <v>0.4</v>
      </c>
      <c r="J117">
        <v>0</v>
      </c>
      <c r="O117">
        <f t="shared" si="131"/>
        <v>1139.6600000000001</v>
      </c>
      <c r="P117">
        <f t="shared" si="132"/>
        <v>22.92</v>
      </c>
      <c r="Q117">
        <f t="shared" si="133"/>
        <v>148.43</v>
      </c>
      <c r="R117">
        <f t="shared" si="134"/>
        <v>57.54</v>
      </c>
      <c r="S117">
        <f t="shared" si="135"/>
        <v>968.31</v>
      </c>
      <c r="T117">
        <f t="shared" si="136"/>
        <v>0</v>
      </c>
      <c r="U117">
        <f t="shared" si="137"/>
        <v>18.174599999999998</v>
      </c>
      <c r="V117">
        <f t="shared" si="138"/>
        <v>0.63500000000000001</v>
      </c>
      <c r="W117">
        <f t="shared" si="139"/>
        <v>0</v>
      </c>
      <c r="X117">
        <f t="shared" si="140"/>
        <v>1138.69</v>
      </c>
      <c r="Y117">
        <f t="shared" si="141"/>
        <v>656.54</v>
      </c>
      <c r="AA117">
        <v>28045061</v>
      </c>
      <c r="AB117">
        <f t="shared" si="142"/>
        <v>424.61</v>
      </c>
      <c r="AC117">
        <f t="shared" si="143"/>
        <v>8.5399999999999991</v>
      </c>
      <c r="AD117">
        <f>ROUND(((((ET117*1.25))-((EU117*1.25)))+AE117),2)</f>
        <v>55.3</v>
      </c>
      <c r="AE117">
        <f>ROUND(((EU117*1.25)),2)</f>
        <v>21.44</v>
      </c>
      <c r="AF117">
        <f>ROUND(((EV117*1.15)),2)</f>
        <v>360.77</v>
      </c>
      <c r="AG117">
        <f t="shared" si="144"/>
        <v>0</v>
      </c>
      <c r="AH117">
        <f>((EW117*1.15))</f>
        <v>45.436499999999995</v>
      </c>
      <c r="AI117">
        <f>((EX117*1.25))</f>
        <v>1.5874999999999999</v>
      </c>
      <c r="AJ117">
        <f t="shared" si="145"/>
        <v>0</v>
      </c>
      <c r="AK117">
        <v>366.49</v>
      </c>
      <c r="AL117">
        <v>8.5399999999999991</v>
      </c>
      <c r="AM117">
        <v>44.24</v>
      </c>
      <c r="AN117">
        <v>17.149999999999999</v>
      </c>
      <c r="AO117">
        <v>313.70999999999998</v>
      </c>
      <c r="AP117">
        <v>0</v>
      </c>
      <c r="AQ117">
        <v>39.51</v>
      </c>
      <c r="AR117">
        <v>1.27</v>
      </c>
      <c r="AS117">
        <v>0</v>
      </c>
      <c r="AT117">
        <v>111</v>
      </c>
      <c r="AU117">
        <v>64</v>
      </c>
      <c r="AV117">
        <v>1</v>
      </c>
      <c r="AW117">
        <v>1</v>
      </c>
      <c r="AZ117">
        <v>6.71</v>
      </c>
      <c r="BA117">
        <v>6.71</v>
      </c>
      <c r="BB117">
        <v>6.71</v>
      </c>
      <c r="BC117">
        <v>6.71</v>
      </c>
      <c r="BD117" t="s">
        <v>6</v>
      </c>
      <c r="BE117" t="s">
        <v>6</v>
      </c>
      <c r="BF117" t="s">
        <v>6</v>
      </c>
      <c r="BG117" t="s">
        <v>6</v>
      </c>
      <c r="BH117">
        <v>0</v>
      </c>
      <c r="BI117">
        <v>1</v>
      </c>
      <c r="BJ117" t="s">
        <v>230</v>
      </c>
      <c r="BM117">
        <v>11001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6.71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123</v>
      </c>
      <c r="CA117">
        <v>75</v>
      </c>
      <c r="CE117">
        <v>0</v>
      </c>
      <c r="CF117">
        <v>0</v>
      </c>
      <c r="CG117">
        <v>0</v>
      </c>
      <c r="CM117">
        <v>0</v>
      </c>
      <c r="CN117" t="s">
        <v>678</v>
      </c>
      <c r="CO117">
        <v>0</v>
      </c>
      <c r="CP117">
        <f t="shared" si="146"/>
        <v>1139.6599999999999</v>
      </c>
      <c r="CQ117">
        <f t="shared" si="147"/>
        <v>57.303399999999996</v>
      </c>
      <c r="CR117">
        <f t="shared" si="148"/>
        <v>371.06299999999999</v>
      </c>
      <c r="CS117">
        <f t="shared" si="149"/>
        <v>143.86240000000001</v>
      </c>
      <c r="CT117">
        <f t="shared" si="150"/>
        <v>2420.7666999999997</v>
      </c>
      <c r="CU117">
        <f t="shared" si="151"/>
        <v>0</v>
      </c>
      <c r="CV117">
        <f t="shared" si="152"/>
        <v>45.436499999999995</v>
      </c>
      <c r="CW117">
        <f t="shared" si="153"/>
        <v>1.5874999999999999</v>
      </c>
      <c r="CX117">
        <f t="shared" si="154"/>
        <v>0</v>
      </c>
      <c r="CY117">
        <f t="shared" si="155"/>
        <v>1138.6934999999999</v>
      </c>
      <c r="CZ117">
        <f t="shared" si="156"/>
        <v>656.54399999999998</v>
      </c>
      <c r="DC117" t="s">
        <v>6</v>
      </c>
      <c r="DD117" t="s">
        <v>6</v>
      </c>
      <c r="DE117" t="s">
        <v>72</v>
      </c>
      <c r="DF117" t="s">
        <v>72</v>
      </c>
      <c r="DG117" t="s">
        <v>73</v>
      </c>
      <c r="DH117" t="s">
        <v>6</v>
      </c>
      <c r="DI117" t="s">
        <v>73</v>
      </c>
      <c r="DJ117" t="s">
        <v>72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1005</v>
      </c>
      <c r="DV117" t="s">
        <v>190</v>
      </c>
      <c r="DW117" t="s">
        <v>190</v>
      </c>
      <c r="DX117">
        <v>100</v>
      </c>
      <c r="EE117">
        <v>27029024</v>
      </c>
      <c r="EF117">
        <v>2</v>
      </c>
      <c r="EG117" t="s">
        <v>30</v>
      </c>
      <c r="EH117">
        <v>0</v>
      </c>
      <c r="EI117" t="s">
        <v>6</v>
      </c>
      <c r="EJ117">
        <v>1</v>
      </c>
      <c r="EK117">
        <v>11001</v>
      </c>
      <c r="EL117" t="s">
        <v>231</v>
      </c>
      <c r="EM117" t="s">
        <v>232</v>
      </c>
      <c r="EO117" t="s">
        <v>76</v>
      </c>
      <c r="EQ117">
        <v>0</v>
      </c>
      <c r="ER117">
        <v>366.49</v>
      </c>
      <c r="ES117">
        <v>8.5399999999999991</v>
      </c>
      <c r="ET117">
        <v>44.24</v>
      </c>
      <c r="EU117">
        <v>17.149999999999999</v>
      </c>
      <c r="EV117">
        <v>313.70999999999998</v>
      </c>
      <c r="EW117">
        <v>39.51</v>
      </c>
      <c r="EX117">
        <v>1.27</v>
      </c>
      <c r="EY117">
        <v>0</v>
      </c>
      <c r="FQ117">
        <v>0</v>
      </c>
      <c r="FR117">
        <f t="shared" si="127"/>
        <v>0</v>
      </c>
      <c r="FS117">
        <v>0</v>
      </c>
      <c r="FT117" t="s">
        <v>33</v>
      </c>
      <c r="FU117" t="s">
        <v>34</v>
      </c>
      <c r="FX117">
        <v>110.7</v>
      </c>
      <c r="FY117">
        <v>63.75</v>
      </c>
      <c r="GA117" t="s">
        <v>6</v>
      </c>
      <c r="GD117">
        <v>0</v>
      </c>
      <c r="GF117">
        <v>192743499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28"/>
        <v>0</v>
      </c>
      <c r="GM117">
        <f t="shared" si="157"/>
        <v>2934.89</v>
      </c>
      <c r="GN117">
        <f t="shared" si="158"/>
        <v>2934.89</v>
      </c>
      <c r="GO117">
        <f t="shared" si="159"/>
        <v>0</v>
      </c>
      <c r="GP117">
        <f t="shared" si="160"/>
        <v>0</v>
      </c>
      <c r="GR117">
        <v>0</v>
      </c>
      <c r="GS117">
        <v>3</v>
      </c>
      <c r="GT117">
        <v>0</v>
      </c>
      <c r="GU117" t="s">
        <v>6</v>
      </c>
      <c r="GV117">
        <f t="shared" si="161"/>
        <v>0</v>
      </c>
      <c r="GW117">
        <v>1</v>
      </c>
      <c r="GX117">
        <f t="shared" si="162"/>
        <v>0</v>
      </c>
      <c r="HA117">
        <v>0</v>
      </c>
      <c r="HB117">
        <v>0</v>
      </c>
      <c r="HC117">
        <f t="shared" si="163"/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342</v>
      </c>
      <c r="D118" s="2"/>
      <c r="E118" s="2" t="s">
        <v>233</v>
      </c>
      <c r="F118" s="2" t="s">
        <v>234</v>
      </c>
      <c r="G118" s="2" t="s">
        <v>235</v>
      </c>
      <c r="H118" s="2" t="s">
        <v>28</v>
      </c>
      <c r="I118" s="2">
        <f>I116*J118</f>
        <v>0.81599999999999984</v>
      </c>
      <c r="J118" s="2">
        <v>2.0399999999999996</v>
      </c>
      <c r="K118" s="2"/>
      <c r="L118" s="2"/>
      <c r="M118" s="2"/>
      <c r="N118" s="2"/>
      <c r="O118" s="2">
        <f t="shared" si="131"/>
        <v>447.41</v>
      </c>
      <c r="P118" s="2">
        <f t="shared" si="132"/>
        <v>447.41</v>
      </c>
      <c r="Q118" s="2">
        <f t="shared" si="133"/>
        <v>0</v>
      </c>
      <c r="R118" s="2">
        <f t="shared" si="134"/>
        <v>0</v>
      </c>
      <c r="S118" s="2">
        <f t="shared" si="135"/>
        <v>0</v>
      </c>
      <c r="T118" s="2">
        <f t="shared" si="136"/>
        <v>0</v>
      </c>
      <c r="U118" s="2">
        <f t="shared" si="137"/>
        <v>0</v>
      </c>
      <c r="V118" s="2">
        <f t="shared" si="138"/>
        <v>0</v>
      </c>
      <c r="W118" s="2">
        <f t="shared" si="139"/>
        <v>0</v>
      </c>
      <c r="X118" s="2">
        <f t="shared" si="140"/>
        <v>0</v>
      </c>
      <c r="Y118" s="2">
        <f t="shared" si="141"/>
        <v>0</v>
      </c>
      <c r="Z118" s="2"/>
      <c r="AA118" s="2">
        <v>28045047</v>
      </c>
      <c r="AB118" s="2">
        <f t="shared" si="142"/>
        <v>548.29999999999995</v>
      </c>
      <c r="AC118" s="2">
        <f t="shared" si="143"/>
        <v>548.29999999999995</v>
      </c>
      <c r="AD118" s="2">
        <f>ROUND((((ET118)-(EU118))+AE118),2)</f>
        <v>0</v>
      </c>
      <c r="AE118" s="2">
        <f>ROUND((EU118),2)</f>
        <v>0</v>
      </c>
      <c r="AF118" s="2">
        <f>ROUND((EV118),2)</f>
        <v>0</v>
      </c>
      <c r="AG118" s="2">
        <f t="shared" si="144"/>
        <v>0</v>
      </c>
      <c r="AH118" s="2">
        <f>(EW118)</f>
        <v>0</v>
      </c>
      <c r="AI118" s="2">
        <f>(EX118)</f>
        <v>0</v>
      </c>
      <c r="AJ118" s="2">
        <f t="shared" si="145"/>
        <v>0</v>
      </c>
      <c r="AK118" s="2">
        <v>548.29999999999995</v>
      </c>
      <c r="AL118" s="2">
        <v>548.29999999999995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111</v>
      </c>
      <c r="AU118" s="2">
        <v>64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3</v>
      </c>
      <c r="BI118" s="2">
        <v>1</v>
      </c>
      <c r="BJ118" s="2" t="s">
        <v>236</v>
      </c>
      <c r="BK118" s="2"/>
      <c r="BL118" s="2"/>
      <c r="BM118" s="2">
        <v>11001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123</v>
      </c>
      <c r="CA118" s="2">
        <v>75</v>
      </c>
      <c r="CB118" s="2"/>
      <c r="CC118" s="2"/>
      <c r="CD118" s="2"/>
      <c r="CE118" s="2">
        <v>0</v>
      </c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146"/>
        <v>447.41</v>
      </c>
      <c r="CQ118" s="2">
        <f t="shared" si="147"/>
        <v>548.29999999999995</v>
      </c>
      <c r="CR118" s="2">
        <f t="shared" si="148"/>
        <v>0</v>
      </c>
      <c r="CS118" s="2">
        <f t="shared" si="149"/>
        <v>0</v>
      </c>
      <c r="CT118" s="2">
        <f t="shared" si="150"/>
        <v>0</v>
      </c>
      <c r="CU118" s="2">
        <f t="shared" si="151"/>
        <v>0</v>
      </c>
      <c r="CV118" s="2">
        <f t="shared" si="152"/>
        <v>0</v>
      </c>
      <c r="CW118" s="2">
        <f t="shared" si="153"/>
        <v>0</v>
      </c>
      <c r="CX118" s="2">
        <f t="shared" si="154"/>
        <v>0</v>
      </c>
      <c r="CY118" s="2">
        <f t="shared" si="155"/>
        <v>0</v>
      </c>
      <c r="CZ118" s="2">
        <f t="shared" si="156"/>
        <v>0</v>
      </c>
      <c r="DA118" s="2"/>
      <c r="DB118" s="2"/>
      <c r="DC118" s="2" t="s">
        <v>6</v>
      </c>
      <c r="DD118" s="2" t="s">
        <v>6</v>
      </c>
      <c r="DE118" s="2" t="s">
        <v>6</v>
      </c>
      <c r="DF118" s="2" t="s">
        <v>6</v>
      </c>
      <c r="DG118" s="2" t="s">
        <v>6</v>
      </c>
      <c r="DH118" s="2" t="s">
        <v>6</v>
      </c>
      <c r="DI118" s="2" t="s">
        <v>6</v>
      </c>
      <c r="DJ118" s="2" t="s">
        <v>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1007</v>
      </c>
      <c r="DV118" s="2" t="s">
        <v>28</v>
      </c>
      <c r="DW118" s="2" t="s">
        <v>28</v>
      </c>
      <c r="DX118" s="2">
        <v>1</v>
      </c>
      <c r="DY118" s="2"/>
      <c r="DZ118" s="2"/>
      <c r="EA118" s="2"/>
      <c r="EB118" s="2"/>
      <c r="EC118" s="2"/>
      <c r="ED118" s="2"/>
      <c r="EE118" s="2">
        <v>27029024</v>
      </c>
      <c r="EF118" s="2">
        <v>2</v>
      </c>
      <c r="EG118" s="2" t="s">
        <v>30</v>
      </c>
      <c r="EH118" s="2">
        <v>0</v>
      </c>
      <c r="EI118" s="2" t="s">
        <v>6</v>
      </c>
      <c r="EJ118" s="2">
        <v>1</v>
      </c>
      <c r="EK118" s="2">
        <v>11001</v>
      </c>
      <c r="EL118" s="2" t="s">
        <v>231</v>
      </c>
      <c r="EM118" s="2" t="s">
        <v>232</v>
      </c>
      <c r="EN118" s="2"/>
      <c r="EO118" s="2" t="s">
        <v>6</v>
      </c>
      <c r="EP118" s="2"/>
      <c r="EQ118" s="2">
        <v>0</v>
      </c>
      <c r="ER118" s="2">
        <v>548.29999999999995</v>
      </c>
      <c r="ES118" s="2">
        <v>548.29999999999995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27"/>
        <v>0</v>
      </c>
      <c r="FS118" s="2">
        <v>0</v>
      </c>
      <c r="FT118" s="2" t="s">
        <v>33</v>
      </c>
      <c r="FU118" s="2" t="s">
        <v>34</v>
      </c>
      <c r="FV118" s="2"/>
      <c r="FW118" s="2"/>
      <c r="FX118" s="2">
        <v>110.7</v>
      </c>
      <c r="FY118" s="2">
        <v>63.75</v>
      </c>
      <c r="FZ118" s="2"/>
      <c r="GA118" s="2" t="s">
        <v>6</v>
      </c>
      <c r="GB118" s="2"/>
      <c r="GC118" s="2"/>
      <c r="GD118" s="2">
        <v>0</v>
      </c>
      <c r="GE118" s="2"/>
      <c r="GF118" s="2">
        <v>-1970722706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28"/>
        <v>0</v>
      </c>
      <c r="GM118" s="2">
        <f t="shared" si="157"/>
        <v>447.41</v>
      </c>
      <c r="GN118" s="2">
        <f t="shared" si="158"/>
        <v>447.41</v>
      </c>
      <c r="GO118" s="2">
        <f t="shared" si="159"/>
        <v>0</v>
      </c>
      <c r="GP118" s="2">
        <f t="shared" si="160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61"/>
        <v>0</v>
      </c>
      <c r="GW118" s="2">
        <v>1</v>
      </c>
      <c r="GX118" s="2">
        <f t="shared" si="162"/>
        <v>0</v>
      </c>
      <c r="GY118" s="2"/>
      <c r="GZ118" s="2"/>
      <c r="HA118" s="2">
        <v>0</v>
      </c>
      <c r="HB118" s="2">
        <v>0</v>
      </c>
      <c r="HC118" s="2">
        <f t="shared" si="163"/>
        <v>0</v>
      </c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348</v>
      </c>
      <c r="E119" t="s">
        <v>233</v>
      </c>
      <c r="F119" t="s">
        <v>234</v>
      </c>
      <c r="G119" t="s">
        <v>235</v>
      </c>
      <c r="H119" t="s">
        <v>28</v>
      </c>
      <c r="I119">
        <f>I117*J119</f>
        <v>0.81599999999999984</v>
      </c>
      <c r="J119">
        <v>2.0399999999999996</v>
      </c>
      <c r="O119">
        <f t="shared" si="131"/>
        <v>3002.14</v>
      </c>
      <c r="P119">
        <f t="shared" si="132"/>
        <v>3002.14</v>
      </c>
      <c r="Q119">
        <f t="shared" si="133"/>
        <v>0</v>
      </c>
      <c r="R119">
        <f t="shared" si="134"/>
        <v>0</v>
      </c>
      <c r="S119">
        <f t="shared" si="135"/>
        <v>0</v>
      </c>
      <c r="T119">
        <f t="shared" si="136"/>
        <v>0</v>
      </c>
      <c r="U119">
        <f t="shared" si="137"/>
        <v>0</v>
      </c>
      <c r="V119">
        <f t="shared" si="138"/>
        <v>0</v>
      </c>
      <c r="W119">
        <f t="shared" si="139"/>
        <v>0</v>
      </c>
      <c r="X119">
        <f t="shared" si="140"/>
        <v>0</v>
      </c>
      <c r="Y119">
        <f t="shared" si="141"/>
        <v>0</v>
      </c>
      <c r="AA119">
        <v>28045061</v>
      </c>
      <c r="AB119">
        <f t="shared" si="142"/>
        <v>548.29999999999995</v>
      </c>
      <c r="AC119">
        <f t="shared" si="143"/>
        <v>548.29999999999995</v>
      </c>
      <c r="AD119">
        <f>ROUND((((ET119)-(EU119))+AE119),2)</f>
        <v>0</v>
      </c>
      <c r="AE119">
        <f>ROUND((EU119),2)</f>
        <v>0</v>
      </c>
      <c r="AF119">
        <f>ROUND((EV119),2)</f>
        <v>0</v>
      </c>
      <c r="AG119">
        <f t="shared" si="144"/>
        <v>0</v>
      </c>
      <c r="AH119">
        <f>(EW119)</f>
        <v>0</v>
      </c>
      <c r="AI119">
        <f>(EX119)</f>
        <v>0</v>
      </c>
      <c r="AJ119">
        <f t="shared" si="145"/>
        <v>0</v>
      </c>
      <c r="AK119">
        <v>548.29999999999995</v>
      </c>
      <c r="AL119">
        <v>548.29999999999995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111</v>
      </c>
      <c r="AU119">
        <v>64</v>
      </c>
      <c r="AV119">
        <v>1</v>
      </c>
      <c r="AW119">
        <v>1</v>
      </c>
      <c r="AZ119">
        <v>6.71</v>
      </c>
      <c r="BA119">
        <v>1</v>
      </c>
      <c r="BB119">
        <v>1</v>
      </c>
      <c r="BC119">
        <v>6.71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236</v>
      </c>
      <c r="BM119">
        <v>11001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123</v>
      </c>
      <c r="CA119">
        <v>75</v>
      </c>
      <c r="CE119">
        <v>0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46"/>
        <v>3002.14</v>
      </c>
      <c r="CQ119">
        <f t="shared" si="147"/>
        <v>3679.0929999999998</v>
      </c>
      <c r="CR119">
        <f t="shared" si="148"/>
        <v>0</v>
      </c>
      <c r="CS119">
        <f t="shared" si="149"/>
        <v>0</v>
      </c>
      <c r="CT119">
        <f t="shared" si="150"/>
        <v>0</v>
      </c>
      <c r="CU119">
        <f t="shared" si="151"/>
        <v>0</v>
      </c>
      <c r="CV119">
        <f t="shared" si="152"/>
        <v>0</v>
      </c>
      <c r="CW119">
        <f t="shared" si="153"/>
        <v>0</v>
      </c>
      <c r="CX119">
        <f t="shared" si="154"/>
        <v>0</v>
      </c>
      <c r="CY119">
        <f t="shared" si="155"/>
        <v>0</v>
      </c>
      <c r="CZ119">
        <f t="shared" si="156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1007</v>
      </c>
      <c r="DV119" t="s">
        <v>28</v>
      </c>
      <c r="DW119" t="s">
        <v>28</v>
      </c>
      <c r="DX119">
        <v>1</v>
      </c>
      <c r="EE119">
        <v>27029024</v>
      </c>
      <c r="EF119">
        <v>2</v>
      </c>
      <c r="EG119" t="s">
        <v>30</v>
      </c>
      <c r="EH119">
        <v>0</v>
      </c>
      <c r="EI119" t="s">
        <v>6</v>
      </c>
      <c r="EJ119">
        <v>1</v>
      </c>
      <c r="EK119">
        <v>11001</v>
      </c>
      <c r="EL119" t="s">
        <v>231</v>
      </c>
      <c r="EM119" t="s">
        <v>232</v>
      </c>
      <c r="EO119" t="s">
        <v>6</v>
      </c>
      <c r="EQ119">
        <v>0</v>
      </c>
      <c r="ER119">
        <v>548.29999999999995</v>
      </c>
      <c r="ES119">
        <v>548.29999999999995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27"/>
        <v>0</v>
      </c>
      <c r="FS119">
        <v>0</v>
      </c>
      <c r="FT119" t="s">
        <v>33</v>
      </c>
      <c r="FU119" t="s">
        <v>34</v>
      </c>
      <c r="FX119">
        <v>110.7</v>
      </c>
      <c r="FY119">
        <v>63.75</v>
      </c>
      <c r="GA119" t="s">
        <v>6</v>
      </c>
      <c r="GD119">
        <v>0</v>
      </c>
      <c r="GF119">
        <v>-1970722706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28"/>
        <v>0</v>
      </c>
      <c r="GM119">
        <f t="shared" si="157"/>
        <v>3002.14</v>
      </c>
      <c r="GN119">
        <f t="shared" si="158"/>
        <v>3002.14</v>
      </c>
      <c r="GO119">
        <f t="shared" si="159"/>
        <v>0</v>
      </c>
      <c r="GP119">
        <f t="shared" si="160"/>
        <v>0</v>
      </c>
      <c r="GR119">
        <v>0</v>
      </c>
      <c r="GS119">
        <v>3</v>
      </c>
      <c r="GT119">
        <v>0</v>
      </c>
      <c r="GU119" t="s">
        <v>6</v>
      </c>
      <c r="GV119">
        <f t="shared" si="161"/>
        <v>0</v>
      </c>
      <c r="GW119">
        <v>1</v>
      </c>
      <c r="GX119">
        <f t="shared" si="162"/>
        <v>0</v>
      </c>
      <c r="HA119">
        <v>0</v>
      </c>
      <c r="HB119">
        <v>0</v>
      </c>
      <c r="HC119">
        <f t="shared" si="163"/>
        <v>0</v>
      </c>
      <c r="IK119">
        <v>0</v>
      </c>
    </row>
    <row r="120" spans="1:255" x14ac:dyDescent="0.2">
      <c r="A120" s="2">
        <v>17</v>
      </c>
      <c r="B120" s="2">
        <v>1</v>
      </c>
      <c r="C120" s="2">
        <f>ROW(SmtRes!A355)</f>
        <v>355</v>
      </c>
      <c r="D120" s="2">
        <f>ROW(EtalonRes!A331)</f>
        <v>331</v>
      </c>
      <c r="E120" s="2" t="s">
        <v>237</v>
      </c>
      <c r="F120" s="2" t="s">
        <v>238</v>
      </c>
      <c r="G120" s="2" t="s">
        <v>239</v>
      </c>
      <c r="H120" s="2" t="s">
        <v>190</v>
      </c>
      <c r="I120" s="2">
        <f>ROUND(40/100,9)</f>
        <v>0.4</v>
      </c>
      <c r="J120" s="2">
        <v>0</v>
      </c>
      <c r="K120" s="2"/>
      <c r="L120" s="2"/>
      <c r="M120" s="2"/>
      <c r="N120" s="2"/>
      <c r="O120" s="2">
        <f t="shared" si="131"/>
        <v>8628.2199999999993</v>
      </c>
      <c r="P120" s="2">
        <f t="shared" si="132"/>
        <v>8170.99</v>
      </c>
      <c r="Q120" s="2">
        <f t="shared" si="133"/>
        <v>28.66</v>
      </c>
      <c r="R120" s="2">
        <f t="shared" si="134"/>
        <v>1.48</v>
      </c>
      <c r="S120" s="2">
        <f t="shared" si="135"/>
        <v>428.57</v>
      </c>
      <c r="T120" s="2">
        <f t="shared" si="136"/>
        <v>0</v>
      </c>
      <c r="U120" s="2">
        <f t="shared" si="137"/>
        <v>36.818400000000004</v>
      </c>
      <c r="V120" s="2">
        <f t="shared" si="138"/>
        <v>0.12</v>
      </c>
      <c r="W120" s="2">
        <f t="shared" si="139"/>
        <v>0</v>
      </c>
      <c r="X120" s="2">
        <f t="shared" si="140"/>
        <v>477.36</v>
      </c>
      <c r="Y120" s="2">
        <f t="shared" si="141"/>
        <v>275.23</v>
      </c>
      <c r="Z120" s="2"/>
      <c r="AA120" s="2">
        <v>28045047</v>
      </c>
      <c r="AB120" s="2">
        <f t="shared" si="142"/>
        <v>21570.560000000001</v>
      </c>
      <c r="AC120" s="2">
        <f t="shared" si="143"/>
        <v>20427.48</v>
      </c>
      <c r="AD120" s="2">
        <f>ROUND(((((ET120*1.25))-((EU120*1.25)))+AE120),2)</f>
        <v>71.66</v>
      </c>
      <c r="AE120" s="2">
        <f>ROUND(((EU120*1.25)),2)</f>
        <v>3.71</v>
      </c>
      <c r="AF120" s="2">
        <f>ROUND(((EV120*1.15)),2)</f>
        <v>1071.42</v>
      </c>
      <c r="AG120" s="2">
        <f t="shared" si="144"/>
        <v>0</v>
      </c>
      <c r="AH120" s="2">
        <f>((EW120*1.15))</f>
        <v>92.046000000000006</v>
      </c>
      <c r="AI120" s="2">
        <f>((EX120*1.25))</f>
        <v>0.3</v>
      </c>
      <c r="AJ120" s="2">
        <f t="shared" si="145"/>
        <v>0</v>
      </c>
      <c r="AK120" s="2">
        <v>21416.48</v>
      </c>
      <c r="AL120" s="2">
        <v>20427.48</v>
      </c>
      <c r="AM120" s="2">
        <v>57.33</v>
      </c>
      <c r="AN120" s="2">
        <v>2.97</v>
      </c>
      <c r="AO120" s="2">
        <v>931.67</v>
      </c>
      <c r="AP120" s="2">
        <v>0</v>
      </c>
      <c r="AQ120" s="2">
        <v>80.040000000000006</v>
      </c>
      <c r="AR120" s="2">
        <v>0.24</v>
      </c>
      <c r="AS120" s="2">
        <v>0</v>
      </c>
      <c r="AT120" s="2">
        <v>111</v>
      </c>
      <c r="AU120" s="2">
        <v>64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0</v>
      </c>
      <c r="BI120" s="2">
        <v>1</v>
      </c>
      <c r="BJ120" s="2" t="s">
        <v>240</v>
      </c>
      <c r="BK120" s="2"/>
      <c r="BL120" s="2"/>
      <c r="BM120" s="2">
        <v>11001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123</v>
      </c>
      <c r="CA120" s="2">
        <v>75</v>
      </c>
      <c r="CB120" s="2"/>
      <c r="CC120" s="2"/>
      <c r="CD120" s="2"/>
      <c r="CE120" s="2">
        <v>0</v>
      </c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678</v>
      </c>
      <c r="CO120" s="2">
        <v>0</v>
      </c>
      <c r="CP120" s="2">
        <f t="shared" si="146"/>
        <v>8628.2199999999993</v>
      </c>
      <c r="CQ120" s="2">
        <f t="shared" si="147"/>
        <v>20427.48</v>
      </c>
      <c r="CR120" s="2">
        <f t="shared" si="148"/>
        <v>71.66</v>
      </c>
      <c r="CS120" s="2">
        <f t="shared" si="149"/>
        <v>3.71</v>
      </c>
      <c r="CT120" s="2">
        <f t="shared" si="150"/>
        <v>1071.42</v>
      </c>
      <c r="CU120" s="2">
        <f t="shared" si="151"/>
        <v>0</v>
      </c>
      <c r="CV120" s="2">
        <f t="shared" si="152"/>
        <v>92.046000000000006</v>
      </c>
      <c r="CW120" s="2">
        <f t="shared" si="153"/>
        <v>0.3</v>
      </c>
      <c r="CX120" s="2">
        <f t="shared" si="154"/>
        <v>0</v>
      </c>
      <c r="CY120" s="2">
        <f t="shared" si="155"/>
        <v>477.35550000000001</v>
      </c>
      <c r="CZ120" s="2">
        <f t="shared" si="156"/>
        <v>275.23200000000003</v>
      </c>
      <c r="DA120" s="2"/>
      <c r="DB120" s="2"/>
      <c r="DC120" s="2" t="s">
        <v>6</v>
      </c>
      <c r="DD120" s="2" t="s">
        <v>6</v>
      </c>
      <c r="DE120" s="2" t="s">
        <v>72</v>
      </c>
      <c r="DF120" s="2" t="s">
        <v>72</v>
      </c>
      <c r="DG120" s="2" t="s">
        <v>73</v>
      </c>
      <c r="DH120" s="2" t="s">
        <v>6</v>
      </c>
      <c r="DI120" s="2" t="s">
        <v>73</v>
      </c>
      <c r="DJ120" s="2" t="s">
        <v>72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1005</v>
      </c>
      <c r="DV120" s="2" t="s">
        <v>190</v>
      </c>
      <c r="DW120" s="2" t="s">
        <v>190</v>
      </c>
      <c r="DX120" s="2">
        <v>100</v>
      </c>
      <c r="DY120" s="2"/>
      <c r="DZ120" s="2"/>
      <c r="EA120" s="2"/>
      <c r="EB120" s="2"/>
      <c r="EC120" s="2"/>
      <c r="ED120" s="2"/>
      <c r="EE120" s="2">
        <v>27029024</v>
      </c>
      <c r="EF120" s="2">
        <v>2</v>
      </c>
      <c r="EG120" s="2" t="s">
        <v>30</v>
      </c>
      <c r="EH120" s="2">
        <v>0</v>
      </c>
      <c r="EI120" s="2" t="s">
        <v>6</v>
      </c>
      <c r="EJ120" s="2">
        <v>1</v>
      </c>
      <c r="EK120" s="2">
        <v>11001</v>
      </c>
      <c r="EL120" s="2" t="s">
        <v>231</v>
      </c>
      <c r="EM120" s="2" t="s">
        <v>232</v>
      </c>
      <c r="EN120" s="2"/>
      <c r="EO120" s="2" t="s">
        <v>76</v>
      </c>
      <c r="EP120" s="2"/>
      <c r="EQ120" s="2">
        <v>0</v>
      </c>
      <c r="ER120" s="2">
        <v>21416.48</v>
      </c>
      <c r="ES120" s="2">
        <v>20427.48</v>
      </c>
      <c r="ET120" s="2">
        <v>57.33</v>
      </c>
      <c r="EU120" s="2">
        <v>2.97</v>
      </c>
      <c r="EV120" s="2">
        <v>931.67</v>
      </c>
      <c r="EW120" s="2">
        <v>80.040000000000006</v>
      </c>
      <c r="EX120" s="2">
        <v>0.24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27"/>
        <v>0</v>
      </c>
      <c r="FS120" s="2">
        <v>0</v>
      </c>
      <c r="FT120" s="2" t="s">
        <v>33</v>
      </c>
      <c r="FU120" s="2" t="s">
        <v>34</v>
      </c>
      <c r="FV120" s="2"/>
      <c r="FW120" s="2"/>
      <c r="FX120" s="2">
        <v>110.7</v>
      </c>
      <c r="FY120" s="2">
        <v>63.75</v>
      </c>
      <c r="FZ120" s="2"/>
      <c r="GA120" s="2" t="s">
        <v>6</v>
      </c>
      <c r="GB120" s="2"/>
      <c r="GC120" s="2"/>
      <c r="GD120" s="2">
        <v>0</v>
      </c>
      <c r="GE120" s="2"/>
      <c r="GF120" s="2">
        <v>-1250100806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28"/>
        <v>0</v>
      </c>
      <c r="GM120" s="2">
        <f t="shared" si="157"/>
        <v>9380.81</v>
      </c>
      <c r="GN120" s="2">
        <f t="shared" si="158"/>
        <v>9380.81</v>
      </c>
      <c r="GO120" s="2">
        <f t="shared" si="159"/>
        <v>0</v>
      </c>
      <c r="GP120" s="2">
        <f t="shared" si="160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161"/>
        <v>0</v>
      </c>
      <c r="GW120" s="2">
        <v>1</v>
      </c>
      <c r="GX120" s="2">
        <f t="shared" si="162"/>
        <v>0</v>
      </c>
      <c r="GY120" s="2"/>
      <c r="GZ120" s="2"/>
      <c r="HA120" s="2">
        <v>0</v>
      </c>
      <c r="HB120" s="2">
        <v>0</v>
      </c>
      <c r="HC120" s="2">
        <f t="shared" si="163"/>
        <v>0</v>
      </c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C121">
        <f>ROW(SmtRes!A362)</f>
        <v>362</v>
      </c>
      <c r="D121">
        <f>ROW(EtalonRes!A338)</f>
        <v>338</v>
      </c>
      <c r="E121" t="s">
        <v>237</v>
      </c>
      <c r="F121" t="s">
        <v>238</v>
      </c>
      <c r="G121" t="s">
        <v>239</v>
      </c>
      <c r="H121" t="s">
        <v>190</v>
      </c>
      <c r="I121">
        <f>ROUND(40/100,9)</f>
        <v>0.4</v>
      </c>
      <c r="J121">
        <v>0</v>
      </c>
      <c r="O121">
        <f t="shared" si="131"/>
        <v>57895.39</v>
      </c>
      <c r="P121">
        <f t="shared" si="132"/>
        <v>54827.360000000001</v>
      </c>
      <c r="Q121">
        <f t="shared" si="133"/>
        <v>192.34</v>
      </c>
      <c r="R121">
        <f t="shared" si="134"/>
        <v>9.9600000000000009</v>
      </c>
      <c r="S121">
        <f t="shared" si="135"/>
        <v>2875.69</v>
      </c>
      <c r="T121">
        <f t="shared" si="136"/>
        <v>0</v>
      </c>
      <c r="U121">
        <f t="shared" si="137"/>
        <v>36.818400000000004</v>
      </c>
      <c r="V121">
        <f t="shared" si="138"/>
        <v>0.12</v>
      </c>
      <c r="W121">
        <f t="shared" si="139"/>
        <v>0</v>
      </c>
      <c r="X121">
        <f t="shared" si="140"/>
        <v>3203.07</v>
      </c>
      <c r="Y121">
        <f t="shared" si="141"/>
        <v>1846.82</v>
      </c>
      <c r="AA121">
        <v>28045061</v>
      </c>
      <c r="AB121">
        <f t="shared" si="142"/>
        <v>21570.560000000001</v>
      </c>
      <c r="AC121">
        <f t="shared" si="143"/>
        <v>20427.48</v>
      </c>
      <c r="AD121">
        <f>ROUND(((((ET121*1.25))-((EU121*1.25)))+AE121),2)</f>
        <v>71.66</v>
      </c>
      <c r="AE121">
        <f>ROUND(((EU121*1.25)),2)</f>
        <v>3.71</v>
      </c>
      <c r="AF121">
        <f>ROUND(((EV121*1.15)),2)</f>
        <v>1071.42</v>
      </c>
      <c r="AG121">
        <f t="shared" si="144"/>
        <v>0</v>
      </c>
      <c r="AH121">
        <f>((EW121*1.15))</f>
        <v>92.046000000000006</v>
      </c>
      <c r="AI121">
        <f>((EX121*1.25))</f>
        <v>0.3</v>
      </c>
      <c r="AJ121">
        <f t="shared" si="145"/>
        <v>0</v>
      </c>
      <c r="AK121">
        <v>21416.48</v>
      </c>
      <c r="AL121">
        <v>20427.48</v>
      </c>
      <c r="AM121">
        <v>57.33</v>
      </c>
      <c r="AN121">
        <v>2.97</v>
      </c>
      <c r="AO121">
        <v>931.67</v>
      </c>
      <c r="AP121">
        <v>0</v>
      </c>
      <c r="AQ121">
        <v>80.040000000000006</v>
      </c>
      <c r="AR121">
        <v>0.24</v>
      </c>
      <c r="AS121">
        <v>0</v>
      </c>
      <c r="AT121">
        <v>111</v>
      </c>
      <c r="AU121">
        <v>64</v>
      </c>
      <c r="AV121">
        <v>1</v>
      </c>
      <c r="AW121">
        <v>1</v>
      </c>
      <c r="AZ121">
        <v>6.71</v>
      </c>
      <c r="BA121">
        <v>6.71</v>
      </c>
      <c r="BB121">
        <v>6.71</v>
      </c>
      <c r="BC121">
        <v>6.71</v>
      </c>
      <c r="BD121" t="s">
        <v>6</v>
      </c>
      <c r="BE121" t="s">
        <v>6</v>
      </c>
      <c r="BF121" t="s">
        <v>6</v>
      </c>
      <c r="BG121" t="s">
        <v>6</v>
      </c>
      <c r="BH121">
        <v>0</v>
      </c>
      <c r="BI121">
        <v>1</v>
      </c>
      <c r="BJ121" t="s">
        <v>240</v>
      </c>
      <c r="BM121">
        <v>11001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6.71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123</v>
      </c>
      <c r="CA121">
        <v>75</v>
      </c>
      <c r="CE121">
        <v>0</v>
      </c>
      <c r="CF121">
        <v>0</v>
      </c>
      <c r="CG121">
        <v>0</v>
      </c>
      <c r="CM121">
        <v>0</v>
      </c>
      <c r="CN121" t="s">
        <v>678</v>
      </c>
      <c r="CO121">
        <v>0</v>
      </c>
      <c r="CP121">
        <f t="shared" si="146"/>
        <v>57895.39</v>
      </c>
      <c r="CQ121">
        <f t="shared" si="147"/>
        <v>137068.39079999999</v>
      </c>
      <c r="CR121">
        <f t="shared" si="148"/>
        <v>480.83859999999999</v>
      </c>
      <c r="CS121">
        <f t="shared" si="149"/>
        <v>24.894099999999998</v>
      </c>
      <c r="CT121">
        <f t="shared" si="150"/>
        <v>7189.2282000000005</v>
      </c>
      <c r="CU121">
        <f t="shared" si="151"/>
        <v>0</v>
      </c>
      <c r="CV121">
        <f t="shared" si="152"/>
        <v>92.046000000000006</v>
      </c>
      <c r="CW121">
        <f t="shared" si="153"/>
        <v>0.3</v>
      </c>
      <c r="CX121">
        <f t="shared" si="154"/>
        <v>0</v>
      </c>
      <c r="CY121">
        <f t="shared" si="155"/>
        <v>3203.0715</v>
      </c>
      <c r="CZ121">
        <f t="shared" si="156"/>
        <v>1846.816</v>
      </c>
      <c r="DC121" t="s">
        <v>6</v>
      </c>
      <c r="DD121" t="s">
        <v>6</v>
      </c>
      <c r="DE121" t="s">
        <v>72</v>
      </c>
      <c r="DF121" t="s">
        <v>72</v>
      </c>
      <c r="DG121" t="s">
        <v>73</v>
      </c>
      <c r="DH121" t="s">
        <v>6</v>
      </c>
      <c r="DI121" t="s">
        <v>73</v>
      </c>
      <c r="DJ121" t="s">
        <v>72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1005</v>
      </c>
      <c r="DV121" t="s">
        <v>190</v>
      </c>
      <c r="DW121" t="s">
        <v>190</v>
      </c>
      <c r="DX121">
        <v>100</v>
      </c>
      <c r="EE121">
        <v>27029024</v>
      </c>
      <c r="EF121">
        <v>2</v>
      </c>
      <c r="EG121" t="s">
        <v>30</v>
      </c>
      <c r="EH121">
        <v>0</v>
      </c>
      <c r="EI121" t="s">
        <v>6</v>
      </c>
      <c r="EJ121">
        <v>1</v>
      </c>
      <c r="EK121">
        <v>11001</v>
      </c>
      <c r="EL121" t="s">
        <v>231</v>
      </c>
      <c r="EM121" t="s">
        <v>232</v>
      </c>
      <c r="EO121" t="s">
        <v>76</v>
      </c>
      <c r="EQ121">
        <v>0</v>
      </c>
      <c r="ER121">
        <v>21416.48</v>
      </c>
      <c r="ES121">
        <v>20427.48</v>
      </c>
      <c r="ET121">
        <v>57.33</v>
      </c>
      <c r="EU121">
        <v>2.97</v>
      </c>
      <c r="EV121">
        <v>931.67</v>
      </c>
      <c r="EW121">
        <v>80.040000000000006</v>
      </c>
      <c r="EX121">
        <v>0.24</v>
      </c>
      <c r="EY121">
        <v>0</v>
      </c>
      <c r="FQ121">
        <v>0</v>
      </c>
      <c r="FR121">
        <f t="shared" si="127"/>
        <v>0</v>
      </c>
      <c r="FS121">
        <v>0</v>
      </c>
      <c r="FT121" t="s">
        <v>33</v>
      </c>
      <c r="FU121" t="s">
        <v>34</v>
      </c>
      <c r="FX121">
        <v>110.7</v>
      </c>
      <c r="FY121">
        <v>63.75</v>
      </c>
      <c r="GA121" t="s">
        <v>6</v>
      </c>
      <c r="GD121">
        <v>0</v>
      </c>
      <c r="GF121">
        <v>-1250100806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28"/>
        <v>0</v>
      </c>
      <c r="GM121">
        <f t="shared" si="157"/>
        <v>62945.279999999999</v>
      </c>
      <c r="GN121">
        <f t="shared" si="158"/>
        <v>62945.279999999999</v>
      </c>
      <c r="GO121">
        <f t="shared" si="159"/>
        <v>0</v>
      </c>
      <c r="GP121">
        <f t="shared" si="160"/>
        <v>0</v>
      </c>
      <c r="GR121">
        <v>0</v>
      </c>
      <c r="GS121">
        <v>3</v>
      </c>
      <c r="GT121">
        <v>0</v>
      </c>
      <c r="GU121" t="s">
        <v>6</v>
      </c>
      <c r="GV121">
        <f t="shared" si="161"/>
        <v>0</v>
      </c>
      <c r="GW121">
        <v>1</v>
      </c>
      <c r="GX121">
        <f t="shared" si="162"/>
        <v>0</v>
      </c>
      <c r="HA121">
        <v>0</v>
      </c>
      <c r="HB121">
        <v>0</v>
      </c>
      <c r="HC121">
        <f t="shared" si="163"/>
        <v>0</v>
      </c>
      <c r="IK121">
        <v>0</v>
      </c>
    </row>
    <row r="122" spans="1:255" x14ac:dyDescent="0.2">
      <c r="A122" s="2">
        <v>17</v>
      </c>
      <c r="B122" s="2">
        <v>1</v>
      </c>
      <c r="C122" s="2">
        <f>ROW(SmtRes!A366)</f>
        <v>366</v>
      </c>
      <c r="D122" s="2">
        <f>ROW(EtalonRes!A342)</f>
        <v>342</v>
      </c>
      <c r="E122" s="2" t="s">
        <v>241</v>
      </c>
      <c r="F122" s="2" t="s">
        <v>242</v>
      </c>
      <c r="G122" s="2" t="s">
        <v>243</v>
      </c>
      <c r="H122" s="2" t="s">
        <v>53</v>
      </c>
      <c r="I122" s="2">
        <v>1</v>
      </c>
      <c r="J122" s="2">
        <v>0</v>
      </c>
      <c r="K122" s="2"/>
      <c r="L122" s="2"/>
      <c r="M122" s="2"/>
      <c r="N122" s="2"/>
      <c r="O122" s="2">
        <f t="shared" si="131"/>
        <v>9681.09</v>
      </c>
      <c r="P122" s="2">
        <f t="shared" si="132"/>
        <v>85.49</v>
      </c>
      <c r="Q122" s="2">
        <f t="shared" si="133"/>
        <v>5321.28</v>
      </c>
      <c r="R122" s="2">
        <f t="shared" si="134"/>
        <v>556.79999999999995</v>
      </c>
      <c r="S122" s="2">
        <f t="shared" si="135"/>
        <v>4274.32</v>
      </c>
      <c r="T122" s="2">
        <f t="shared" si="136"/>
        <v>0</v>
      </c>
      <c r="U122" s="2">
        <f t="shared" si="137"/>
        <v>289</v>
      </c>
      <c r="V122" s="2">
        <f t="shared" si="138"/>
        <v>48</v>
      </c>
      <c r="W122" s="2">
        <f t="shared" si="139"/>
        <v>0</v>
      </c>
      <c r="X122" s="2">
        <f t="shared" si="140"/>
        <v>3864.9</v>
      </c>
      <c r="Y122" s="2">
        <f t="shared" si="141"/>
        <v>2898.67</v>
      </c>
      <c r="Z122" s="2"/>
      <c r="AA122" s="2">
        <v>28045047</v>
      </c>
      <c r="AB122" s="2">
        <f t="shared" si="142"/>
        <v>9681.09</v>
      </c>
      <c r="AC122" s="2">
        <f t="shared" si="143"/>
        <v>85.49</v>
      </c>
      <c r="AD122" s="2">
        <f>ROUND((((ET122)-(EU122))+AE122),2)</f>
        <v>5321.28</v>
      </c>
      <c r="AE122" s="2">
        <f>ROUND((EU122),2)</f>
        <v>556.79999999999995</v>
      </c>
      <c r="AF122" s="2">
        <f>ROUND((EV122),2)</f>
        <v>4274.32</v>
      </c>
      <c r="AG122" s="2">
        <f t="shared" si="144"/>
        <v>0</v>
      </c>
      <c r="AH122" s="2">
        <f>(EW122)</f>
        <v>289</v>
      </c>
      <c r="AI122" s="2">
        <f>(EX122)</f>
        <v>48</v>
      </c>
      <c r="AJ122" s="2">
        <f t="shared" si="145"/>
        <v>0</v>
      </c>
      <c r="AK122" s="2">
        <v>9681.09</v>
      </c>
      <c r="AL122" s="2">
        <v>85.49</v>
      </c>
      <c r="AM122" s="2">
        <v>5321.28</v>
      </c>
      <c r="AN122" s="2">
        <v>556.79999999999995</v>
      </c>
      <c r="AO122" s="2">
        <v>4274.32</v>
      </c>
      <c r="AP122" s="2">
        <v>0</v>
      </c>
      <c r="AQ122" s="2">
        <v>289</v>
      </c>
      <c r="AR122" s="2">
        <v>48</v>
      </c>
      <c r="AS122" s="2">
        <v>0</v>
      </c>
      <c r="AT122" s="2">
        <v>80</v>
      </c>
      <c r="AU122" s="2">
        <v>60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0</v>
      </c>
      <c r="BI122" s="2">
        <v>2</v>
      </c>
      <c r="BJ122" s="2" t="s">
        <v>244</v>
      </c>
      <c r="BK122" s="2"/>
      <c r="BL122" s="2"/>
      <c r="BM122" s="2">
        <v>110008</v>
      </c>
      <c r="BN122" s="2">
        <v>0</v>
      </c>
      <c r="BO122" s="2" t="s">
        <v>6</v>
      </c>
      <c r="BP122" s="2">
        <v>0</v>
      </c>
      <c r="BQ122" s="2">
        <v>3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80</v>
      </c>
      <c r="CA122" s="2">
        <v>60</v>
      </c>
      <c r="CB122" s="2"/>
      <c r="CC122" s="2"/>
      <c r="CD122" s="2"/>
      <c r="CE122" s="2">
        <v>0</v>
      </c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6</v>
      </c>
      <c r="CO122" s="2">
        <v>0</v>
      </c>
      <c r="CP122" s="2">
        <f t="shared" si="146"/>
        <v>9681.09</v>
      </c>
      <c r="CQ122" s="2">
        <f t="shared" si="147"/>
        <v>85.49</v>
      </c>
      <c r="CR122" s="2">
        <f t="shared" si="148"/>
        <v>5321.28</v>
      </c>
      <c r="CS122" s="2">
        <f t="shared" si="149"/>
        <v>556.79999999999995</v>
      </c>
      <c r="CT122" s="2">
        <f t="shared" si="150"/>
        <v>4274.32</v>
      </c>
      <c r="CU122" s="2">
        <f t="shared" si="151"/>
        <v>0</v>
      </c>
      <c r="CV122" s="2">
        <f t="shared" si="152"/>
        <v>289</v>
      </c>
      <c r="CW122" s="2">
        <f t="shared" si="153"/>
        <v>48</v>
      </c>
      <c r="CX122" s="2">
        <f t="shared" si="154"/>
        <v>0</v>
      </c>
      <c r="CY122" s="2">
        <f t="shared" si="155"/>
        <v>3864.8959999999997</v>
      </c>
      <c r="CZ122" s="2">
        <f t="shared" si="156"/>
        <v>2898.672</v>
      </c>
      <c r="DA122" s="2"/>
      <c r="DB122" s="2"/>
      <c r="DC122" s="2" t="s">
        <v>6</v>
      </c>
      <c r="DD122" s="2" t="s">
        <v>6</v>
      </c>
      <c r="DE122" s="2" t="s">
        <v>6</v>
      </c>
      <c r="DF122" s="2" t="s">
        <v>6</v>
      </c>
      <c r="DG122" s="2" t="s">
        <v>6</v>
      </c>
      <c r="DH122" s="2" t="s">
        <v>6</v>
      </c>
      <c r="DI122" s="2" t="s">
        <v>6</v>
      </c>
      <c r="DJ122" s="2" t="s">
        <v>6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1013</v>
      </c>
      <c r="DV122" s="2" t="s">
        <v>53</v>
      </c>
      <c r="DW122" s="2" t="s">
        <v>53</v>
      </c>
      <c r="DX122" s="2">
        <v>1</v>
      </c>
      <c r="DY122" s="2"/>
      <c r="DZ122" s="2"/>
      <c r="EA122" s="2"/>
      <c r="EB122" s="2"/>
      <c r="EC122" s="2"/>
      <c r="ED122" s="2"/>
      <c r="EE122" s="2">
        <v>27028911</v>
      </c>
      <c r="EF122" s="2">
        <v>3</v>
      </c>
      <c r="EG122" s="2" t="s">
        <v>55</v>
      </c>
      <c r="EH122" s="2">
        <v>0</v>
      </c>
      <c r="EI122" s="2" t="s">
        <v>6</v>
      </c>
      <c r="EJ122" s="2">
        <v>2</v>
      </c>
      <c r="EK122" s="2">
        <v>110008</v>
      </c>
      <c r="EL122" s="2" t="s">
        <v>245</v>
      </c>
      <c r="EM122" s="2" t="s">
        <v>136</v>
      </c>
      <c r="EN122" s="2"/>
      <c r="EO122" s="2" t="s">
        <v>6</v>
      </c>
      <c r="EP122" s="2"/>
      <c r="EQ122" s="2">
        <v>0</v>
      </c>
      <c r="ER122" s="2">
        <v>9681.09</v>
      </c>
      <c r="ES122" s="2">
        <v>85.49</v>
      </c>
      <c r="ET122" s="2">
        <v>5321.28</v>
      </c>
      <c r="EU122" s="2">
        <v>556.79999999999995</v>
      </c>
      <c r="EV122" s="2">
        <v>4274.32</v>
      </c>
      <c r="EW122" s="2">
        <v>289</v>
      </c>
      <c r="EX122" s="2">
        <v>48</v>
      </c>
      <c r="EY122" s="2">
        <v>0</v>
      </c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27"/>
        <v>0</v>
      </c>
      <c r="FS122" s="2">
        <v>0</v>
      </c>
      <c r="FT122" s="2"/>
      <c r="FU122" s="2"/>
      <c r="FV122" s="2"/>
      <c r="FW122" s="2"/>
      <c r="FX122" s="2">
        <v>80</v>
      </c>
      <c r="FY122" s="2">
        <v>60</v>
      </c>
      <c r="FZ122" s="2"/>
      <c r="GA122" s="2" t="s">
        <v>6</v>
      </c>
      <c r="GB122" s="2"/>
      <c r="GC122" s="2"/>
      <c r="GD122" s="2">
        <v>0</v>
      </c>
      <c r="GE122" s="2"/>
      <c r="GF122" s="2">
        <v>1647389678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28"/>
        <v>0</v>
      </c>
      <c r="GM122" s="2">
        <f t="shared" si="157"/>
        <v>16444.66</v>
      </c>
      <c r="GN122" s="2">
        <f t="shared" si="158"/>
        <v>0</v>
      </c>
      <c r="GO122" s="2">
        <f t="shared" si="159"/>
        <v>16444.66</v>
      </c>
      <c r="GP122" s="2">
        <f t="shared" si="160"/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 t="shared" si="161"/>
        <v>0</v>
      </c>
      <c r="GW122" s="2">
        <v>1</v>
      </c>
      <c r="GX122" s="2">
        <f t="shared" si="162"/>
        <v>0</v>
      </c>
      <c r="GY122" s="2"/>
      <c r="GZ122" s="2"/>
      <c r="HA122" s="2">
        <v>0</v>
      </c>
      <c r="HB122" s="2">
        <v>0</v>
      </c>
      <c r="HC122" s="2">
        <f t="shared" si="163"/>
        <v>0</v>
      </c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17</v>
      </c>
      <c r="B123">
        <v>1</v>
      </c>
      <c r="C123">
        <f>ROW(SmtRes!A370)</f>
        <v>370</v>
      </c>
      <c r="D123">
        <f>ROW(EtalonRes!A346)</f>
        <v>346</v>
      </c>
      <c r="E123" t="s">
        <v>241</v>
      </c>
      <c r="F123" t="s">
        <v>242</v>
      </c>
      <c r="G123" t="s">
        <v>243</v>
      </c>
      <c r="H123" t="s">
        <v>53</v>
      </c>
      <c r="I123">
        <v>1</v>
      </c>
      <c r="J123">
        <v>0</v>
      </c>
      <c r="O123">
        <f t="shared" si="131"/>
        <v>64960.12</v>
      </c>
      <c r="P123">
        <f t="shared" si="132"/>
        <v>573.64</v>
      </c>
      <c r="Q123">
        <f t="shared" si="133"/>
        <v>35705.79</v>
      </c>
      <c r="R123">
        <f t="shared" si="134"/>
        <v>3736.13</v>
      </c>
      <c r="S123">
        <f t="shared" si="135"/>
        <v>28680.69</v>
      </c>
      <c r="T123">
        <f t="shared" si="136"/>
        <v>0</v>
      </c>
      <c r="U123">
        <f t="shared" si="137"/>
        <v>289</v>
      </c>
      <c r="V123">
        <f t="shared" si="138"/>
        <v>48</v>
      </c>
      <c r="W123">
        <f t="shared" si="139"/>
        <v>0</v>
      </c>
      <c r="X123">
        <f t="shared" si="140"/>
        <v>25933.46</v>
      </c>
      <c r="Y123">
        <f t="shared" si="141"/>
        <v>19450.09</v>
      </c>
      <c r="AA123">
        <v>28045061</v>
      </c>
      <c r="AB123">
        <f t="shared" si="142"/>
        <v>9681.09</v>
      </c>
      <c r="AC123">
        <f t="shared" si="143"/>
        <v>85.49</v>
      </c>
      <c r="AD123">
        <f>ROUND((((ET123)-(EU123))+AE123),2)</f>
        <v>5321.28</v>
      </c>
      <c r="AE123">
        <f>ROUND((EU123),2)</f>
        <v>556.79999999999995</v>
      </c>
      <c r="AF123">
        <f>ROUND((EV123),2)</f>
        <v>4274.32</v>
      </c>
      <c r="AG123">
        <f t="shared" si="144"/>
        <v>0</v>
      </c>
      <c r="AH123">
        <f>(EW123)</f>
        <v>289</v>
      </c>
      <c r="AI123">
        <f>(EX123)</f>
        <v>48</v>
      </c>
      <c r="AJ123">
        <f t="shared" si="145"/>
        <v>0</v>
      </c>
      <c r="AK123">
        <v>9681.09</v>
      </c>
      <c r="AL123">
        <v>85.49</v>
      </c>
      <c r="AM123">
        <v>5321.28</v>
      </c>
      <c r="AN123">
        <v>556.79999999999995</v>
      </c>
      <c r="AO123">
        <v>4274.32</v>
      </c>
      <c r="AP123">
        <v>0</v>
      </c>
      <c r="AQ123">
        <v>289</v>
      </c>
      <c r="AR123">
        <v>48</v>
      </c>
      <c r="AS123">
        <v>0</v>
      </c>
      <c r="AT123">
        <v>80</v>
      </c>
      <c r="AU123">
        <v>60</v>
      </c>
      <c r="AV123">
        <v>1</v>
      </c>
      <c r="AW123">
        <v>1</v>
      </c>
      <c r="AZ123">
        <v>6.71</v>
      </c>
      <c r="BA123">
        <v>6.71</v>
      </c>
      <c r="BB123">
        <v>6.71</v>
      </c>
      <c r="BC123">
        <v>6.71</v>
      </c>
      <c r="BD123" t="s">
        <v>6</v>
      </c>
      <c r="BE123" t="s">
        <v>6</v>
      </c>
      <c r="BF123" t="s">
        <v>6</v>
      </c>
      <c r="BG123" t="s">
        <v>6</v>
      </c>
      <c r="BH123">
        <v>0</v>
      </c>
      <c r="BI123">
        <v>2</v>
      </c>
      <c r="BJ123" t="s">
        <v>244</v>
      </c>
      <c r="BM123">
        <v>110008</v>
      </c>
      <c r="BN123">
        <v>0</v>
      </c>
      <c r="BO123" t="s">
        <v>6</v>
      </c>
      <c r="BP123">
        <v>0</v>
      </c>
      <c r="BQ123">
        <v>3</v>
      </c>
      <c r="BR123">
        <v>0</v>
      </c>
      <c r="BS123">
        <v>6.71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80</v>
      </c>
      <c r="CA123">
        <v>60</v>
      </c>
      <c r="CE123">
        <v>0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46"/>
        <v>64960.119999999995</v>
      </c>
      <c r="CQ123">
        <f t="shared" si="147"/>
        <v>573.63789999999995</v>
      </c>
      <c r="CR123">
        <f t="shared" si="148"/>
        <v>35705.788799999995</v>
      </c>
      <c r="CS123">
        <f t="shared" si="149"/>
        <v>3736.1279999999997</v>
      </c>
      <c r="CT123">
        <f t="shared" si="150"/>
        <v>28680.687199999997</v>
      </c>
      <c r="CU123">
        <f t="shared" si="151"/>
        <v>0</v>
      </c>
      <c r="CV123">
        <f t="shared" si="152"/>
        <v>289</v>
      </c>
      <c r="CW123">
        <f t="shared" si="153"/>
        <v>48</v>
      </c>
      <c r="CX123">
        <f t="shared" si="154"/>
        <v>0</v>
      </c>
      <c r="CY123">
        <f t="shared" si="155"/>
        <v>25933.456000000002</v>
      </c>
      <c r="CZ123">
        <f t="shared" si="156"/>
        <v>19450.092000000001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53</v>
      </c>
      <c r="DW123" t="s">
        <v>53</v>
      </c>
      <c r="DX123">
        <v>1</v>
      </c>
      <c r="EE123">
        <v>27028911</v>
      </c>
      <c r="EF123">
        <v>3</v>
      </c>
      <c r="EG123" t="s">
        <v>55</v>
      </c>
      <c r="EH123">
        <v>0</v>
      </c>
      <c r="EI123" t="s">
        <v>6</v>
      </c>
      <c r="EJ123">
        <v>2</v>
      </c>
      <c r="EK123">
        <v>110008</v>
      </c>
      <c r="EL123" t="s">
        <v>245</v>
      </c>
      <c r="EM123" t="s">
        <v>136</v>
      </c>
      <c r="EO123" t="s">
        <v>6</v>
      </c>
      <c r="EQ123">
        <v>0</v>
      </c>
      <c r="ER123">
        <v>9681.09</v>
      </c>
      <c r="ES123">
        <v>85.49</v>
      </c>
      <c r="ET123">
        <v>5321.28</v>
      </c>
      <c r="EU123">
        <v>556.79999999999995</v>
      </c>
      <c r="EV123">
        <v>4274.32</v>
      </c>
      <c r="EW123">
        <v>289</v>
      </c>
      <c r="EX123">
        <v>48</v>
      </c>
      <c r="EY123">
        <v>0</v>
      </c>
      <c r="FQ123">
        <v>0</v>
      </c>
      <c r="FR123">
        <f t="shared" si="127"/>
        <v>0</v>
      </c>
      <c r="FS123">
        <v>0</v>
      </c>
      <c r="FX123">
        <v>80</v>
      </c>
      <c r="FY123">
        <v>60</v>
      </c>
      <c r="GA123" t="s">
        <v>6</v>
      </c>
      <c r="GD123">
        <v>0</v>
      </c>
      <c r="GF123">
        <v>1647389678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28"/>
        <v>0</v>
      </c>
      <c r="GM123">
        <f t="shared" si="157"/>
        <v>110343.67</v>
      </c>
      <c r="GN123">
        <f t="shared" si="158"/>
        <v>0</v>
      </c>
      <c r="GO123">
        <f t="shared" si="159"/>
        <v>110343.67</v>
      </c>
      <c r="GP123">
        <f t="shared" si="160"/>
        <v>0</v>
      </c>
      <c r="GR123">
        <v>0</v>
      </c>
      <c r="GS123">
        <v>3</v>
      </c>
      <c r="GT123">
        <v>0</v>
      </c>
      <c r="GU123" t="s">
        <v>6</v>
      </c>
      <c r="GV123">
        <f t="shared" si="161"/>
        <v>0</v>
      </c>
      <c r="GW123">
        <v>1</v>
      </c>
      <c r="GX123">
        <f t="shared" si="162"/>
        <v>0</v>
      </c>
      <c r="HA123">
        <v>0</v>
      </c>
      <c r="HB123">
        <v>0</v>
      </c>
      <c r="HC123">
        <f t="shared" si="163"/>
        <v>0</v>
      </c>
      <c r="IK123">
        <v>0</v>
      </c>
    </row>
    <row r="125" spans="1:255" x14ac:dyDescent="0.2">
      <c r="A125" s="1">
        <v>4</v>
      </c>
      <c r="B125" s="1">
        <v>1</v>
      </c>
      <c r="C125" s="1"/>
      <c r="D125" s="1">
        <f>ROW(A142)</f>
        <v>142</v>
      </c>
      <c r="E125" s="1"/>
      <c r="F125" s="1" t="s">
        <v>246</v>
      </c>
      <c r="G125" s="1" t="s">
        <v>247</v>
      </c>
      <c r="H125" s="1" t="s">
        <v>6</v>
      </c>
      <c r="I125" s="1">
        <v>0</v>
      </c>
      <c r="J125" s="1"/>
      <c r="K125" s="1">
        <v>0</v>
      </c>
      <c r="L125" s="1"/>
      <c r="M125" s="1"/>
      <c r="N125" s="1"/>
      <c r="O125" s="1"/>
      <c r="P125" s="1"/>
      <c r="Q125" s="1"/>
      <c r="R125" s="1"/>
      <c r="S125" s="1"/>
      <c r="T125" s="1"/>
      <c r="U125" s="1" t="s">
        <v>6</v>
      </c>
      <c r="V125" s="1">
        <v>0</v>
      </c>
      <c r="W125" s="1"/>
      <c r="X125" s="1"/>
      <c r="Y125" s="1"/>
      <c r="Z125" s="1"/>
      <c r="AA125" s="1"/>
      <c r="AB125" s="1" t="s">
        <v>6</v>
      </c>
      <c r="AC125" s="1" t="s">
        <v>6</v>
      </c>
      <c r="AD125" s="1" t="s">
        <v>6</v>
      </c>
      <c r="AE125" s="1" t="s">
        <v>6</v>
      </c>
      <c r="AF125" s="1" t="s">
        <v>6</v>
      </c>
      <c r="AG125" s="1" t="s">
        <v>6</v>
      </c>
      <c r="AH125" s="1"/>
      <c r="AI125" s="1"/>
      <c r="AJ125" s="1"/>
      <c r="AK125" s="1"/>
      <c r="AL125" s="1"/>
      <c r="AM125" s="1"/>
      <c r="AN125" s="1"/>
      <c r="AO125" s="1"/>
      <c r="AP125" s="1" t="s">
        <v>6</v>
      </c>
      <c r="AQ125" s="1" t="s">
        <v>6</v>
      </c>
      <c r="AR125" s="1" t="s">
        <v>6</v>
      </c>
      <c r="AS125" s="1"/>
      <c r="AT125" s="1"/>
      <c r="AU125" s="1"/>
      <c r="AV125" s="1"/>
      <c r="AW125" s="1"/>
      <c r="AX125" s="1"/>
      <c r="AY125" s="1"/>
      <c r="AZ125" s="1" t="s">
        <v>6</v>
      </c>
      <c r="BA125" s="1"/>
      <c r="BB125" s="1" t="s">
        <v>6</v>
      </c>
      <c r="BC125" s="1" t="s">
        <v>6</v>
      </c>
      <c r="BD125" s="1" t="s">
        <v>6</v>
      </c>
      <c r="BE125" s="1" t="s">
        <v>6</v>
      </c>
      <c r="BF125" s="1" t="s">
        <v>6</v>
      </c>
      <c r="BG125" s="1" t="s">
        <v>6</v>
      </c>
      <c r="BH125" s="1" t="s">
        <v>6</v>
      </c>
      <c r="BI125" s="1" t="s">
        <v>6</v>
      </c>
      <c r="BJ125" s="1" t="s">
        <v>6</v>
      </c>
      <c r="BK125" s="1" t="s">
        <v>6</v>
      </c>
      <c r="BL125" s="1" t="s">
        <v>6</v>
      </c>
      <c r="BM125" s="1" t="s">
        <v>6</v>
      </c>
      <c r="BN125" s="1" t="s">
        <v>6</v>
      </c>
      <c r="BO125" s="1" t="s">
        <v>6</v>
      </c>
      <c r="BP125" s="1" t="s">
        <v>6</v>
      </c>
      <c r="BQ125" s="1"/>
      <c r="BR125" s="1"/>
      <c r="BS125" s="1"/>
      <c r="BT125" s="1"/>
      <c r="BU125" s="1"/>
      <c r="BV125" s="1"/>
      <c r="BW125" s="1"/>
      <c r="BX125" s="1">
        <v>0</v>
      </c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>
        <v>0</v>
      </c>
    </row>
    <row r="127" spans="1:255" x14ac:dyDescent="0.2">
      <c r="A127" s="3">
        <v>52</v>
      </c>
      <c r="B127" s="3">
        <f t="shared" ref="B127:G127" si="170">B142</f>
        <v>1</v>
      </c>
      <c r="C127" s="3">
        <f t="shared" si="170"/>
        <v>4</v>
      </c>
      <c r="D127" s="3">
        <f t="shared" si="170"/>
        <v>125</v>
      </c>
      <c r="E127" s="3">
        <f t="shared" si="170"/>
        <v>0</v>
      </c>
      <c r="F127" s="3" t="str">
        <f t="shared" si="170"/>
        <v>Новый раздел</v>
      </c>
      <c r="G127" s="3" t="str">
        <f t="shared" si="170"/>
        <v>Временные инженерные сети для пожаротушения</v>
      </c>
      <c r="H127" s="3"/>
      <c r="I127" s="3"/>
      <c r="J127" s="3"/>
      <c r="K127" s="3"/>
      <c r="L127" s="3"/>
      <c r="M127" s="3"/>
      <c r="N127" s="3"/>
      <c r="O127" s="3">
        <f t="shared" ref="O127:AT127" si="171">O142</f>
        <v>2392.6799999999998</v>
      </c>
      <c r="P127" s="3">
        <f t="shared" si="171"/>
        <v>1079.02</v>
      </c>
      <c r="Q127" s="3">
        <f t="shared" si="171"/>
        <v>238.98</v>
      </c>
      <c r="R127" s="3">
        <f t="shared" si="171"/>
        <v>21.22</v>
      </c>
      <c r="S127" s="3">
        <f t="shared" si="171"/>
        <v>1074.68</v>
      </c>
      <c r="T127" s="3">
        <f t="shared" si="171"/>
        <v>0</v>
      </c>
      <c r="U127" s="3">
        <f t="shared" si="171"/>
        <v>114.88499999999999</v>
      </c>
      <c r="V127" s="3">
        <f t="shared" si="171"/>
        <v>1.7010000000000001</v>
      </c>
      <c r="W127" s="3">
        <f t="shared" si="171"/>
        <v>0</v>
      </c>
      <c r="X127" s="3">
        <f t="shared" si="171"/>
        <v>1260.28</v>
      </c>
      <c r="Y127" s="3">
        <f t="shared" si="171"/>
        <v>778.09</v>
      </c>
      <c r="Z127" s="3">
        <f t="shared" si="171"/>
        <v>0</v>
      </c>
      <c r="AA127" s="3">
        <f t="shared" si="171"/>
        <v>0</v>
      </c>
      <c r="AB127" s="3">
        <f t="shared" si="171"/>
        <v>2392.6799999999998</v>
      </c>
      <c r="AC127" s="3">
        <f t="shared" si="171"/>
        <v>1079.02</v>
      </c>
      <c r="AD127" s="3">
        <f t="shared" si="171"/>
        <v>238.98</v>
      </c>
      <c r="AE127" s="3">
        <f t="shared" si="171"/>
        <v>21.22</v>
      </c>
      <c r="AF127" s="3">
        <f t="shared" si="171"/>
        <v>1074.68</v>
      </c>
      <c r="AG127" s="3">
        <f t="shared" si="171"/>
        <v>0</v>
      </c>
      <c r="AH127" s="3">
        <f t="shared" si="171"/>
        <v>114.88499999999999</v>
      </c>
      <c r="AI127" s="3">
        <f t="shared" si="171"/>
        <v>1.7010000000000001</v>
      </c>
      <c r="AJ127" s="3">
        <f t="shared" si="171"/>
        <v>0</v>
      </c>
      <c r="AK127" s="3">
        <f t="shared" si="171"/>
        <v>1260.28</v>
      </c>
      <c r="AL127" s="3">
        <f t="shared" si="171"/>
        <v>778.09</v>
      </c>
      <c r="AM127" s="3">
        <f t="shared" si="171"/>
        <v>0</v>
      </c>
      <c r="AN127" s="3">
        <f t="shared" si="171"/>
        <v>0</v>
      </c>
      <c r="AO127" s="3">
        <f t="shared" si="171"/>
        <v>0</v>
      </c>
      <c r="AP127" s="3">
        <f t="shared" si="171"/>
        <v>0</v>
      </c>
      <c r="AQ127" s="3">
        <f t="shared" si="171"/>
        <v>0</v>
      </c>
      <c r="AR127" s="3">
        <f t="shared" si="171"/>
        <v>4431.05</v>
      </c>
      <c r="AS127" s="3">
        <f t="shared" si="171"/>
        <v>4431.05</v>
      </c>
      <c r="AT127" s="3">
        <f t="shared" si="171"/>
        <v>0</v>
      </c>
      <c r="AU127" s="3">
        <f t="shared" ref="AU127:BZ127" si="172">AU142</f>
        <v>0</v>
      </c>
      <c r="AV127" s="3">
        <f t="shared" si="172"/>
        <v>1079.02</v>
      </c>
      <c r="AW127" s="3">
        <f t="shared" si="172"/>
        <v>1079.02</v>
      </c>
      <c r="AX127" s="3">
        <f t="shared" si="172"/>
        <v>0</v>
      </c>
      <c r="AY127" s="3">
        <f t="shared" si="172"/>
        <v>1079.02</v>
      </c>
      <c r="AZ127" s="3">
        <f t="shared" si="172"/>
        <v>0</v>
      </c>
      <c r="BA127" s="3">
        <f t="shared" si="172"/>
        <v>0</v>
      </c>
      <c r="BB127" s="3">
        <f t="shared" si="172"/>
        <v>0</v>
      </c>
      <c r="BC127" s="3">
        <f t="shared" si="172"/>
        <v>0</v>
      </c>
      <c r="BD127" s="3">
        <f t="shared" si="172"/>
        <v>0</v>
      </c>
      <c r="BE127" s="3">
        <f t="shared" si="172"/>
        <v>0</v>
      </c>
      <c r="BF127" s="3">
        <f t="shared" si="172"/>
        <v>0</v>
      </c>
      <c r="BG127" s="3">
        <f t="shared" si="172"/>
        <v>0</v>
      </c>
      <c r="BH127" s="3">
        <f t="shared" si="172"/>
        <v>0</v>
      </c>
      <c r="BI127" s="3">
        <f t="shared" si="172"/>
        <v>0</v>
      </c>
      <c r="BJ127" s="3">
        <f t="shared" si="172"/>
        <v>0</v>
      </c>
      <c r="BK127" s="3">
        <f t="shared" si="172"/>
        <v>0</v>
      </c>
      <c r="BL127" s="3">
        <f t="shared" si="172"/>
        <v>0</v>
      </c>
      <c r="BM127" s="3">
        <f t="shared" si="172"/>
        <v>0</v>
      </c>
      <c r="BN127" s="3">
        <f t="shared" si="172"/>
        <v>0</v>
      </c>
      <c r="BO127" s="3">
        <f t="shared" si="172"/>
        <v>0</v>
      </c>
      <c r="BP127" s="3">
        <f t="shared" si="172"/>
        <v>0</v>
      </c>
      <c r="BQ127" s="3">
        <f t="shared" si="172"/>
        <v>0</v>
      </c>
      <c r="BR127" s="3">
        <f t="shared" si="172"/>
        <v>0</v>
      </c>
      <c r="BS127" s="3">
        <f t="shared" si="172"/>
        <v>0</v>
      </c>
      <c r="BT127" s="3">
        <f t="shared" si="172"/>
        <v>0</v>
      </c>
      <c r="BU127" s="3">
        <f t="shared" si="172"/>
        <v>0</v>
      </c>
      <c r="BV127" s="3">
        <f t="shared" si="172"/>
        <v>0</v>
      </c>
      <c r="BW127" s="3">
        <f t="shared" si="172"/>
        <v>0</v>
      </c>
      <c r="BX127" s="3">
        <f t="shared" si="172"/>
        <v>0</v>
      </c>
      <c r="BY127" s="3">
        <f t="shared" si="172"/>
        <v>0</v>
      </c>
      <c r="BZ127" s="3">
        <f t="shared" si="172"/>
        <v>0</v>
      </c>
      <c r="CA127" s="3">
        <f t="shared" ref="CA127:DF127" si="173">CA142</f>
        <v>4431.05</v>
      </c>
      <c r="CB127" s="3">
        <f t="shared" si="173"/>
        <v>4431.05</v>
      </c>
      <c r="CC127" s="3">
        <f t="shared" si="173"/>
        <v>0</v>
      </c>
      <c r="CD127" s="3">
        <f t="shared" si="173"/>
        <v>0</v>
      </c>
      <c r="CE127" s="3">
        <f t="shared" si="173"/>
        <v>1079.02</v>
      </c>
      <c r="CF127" s="3">
        <f t="shared" si="173"/>
        <v>1079.02</v>
      </c>
      <c r="CG127" s="3">
        <f t="shared" si="173"/>
        <v>0</v>
      </c>
      <c r="CH127" s="3">
        <f t="shared" si="173"/>
        <v>1079.02</v>
      </c>
      <c r="CI127" s="3">
        <f t="shared" si="173"/>
        <v>0</v>
      </c>
      <c r="CJ127" s="3">
        <f t="shared" si="173"/>
        <v>0</v>
      </c>
      <c r="CK127" s="3">
        <f t="shared" si="173"/>
        <v>0</v>
      </c>
      <c r="CL127" s="3">
        <f t="shared" si="173"/>
        <v>0</v>
      </c>
      <c r="CM127" s="3">
        <f t="shared" si="173"/>
        <v>0</v>
      </c>
      <c r="CN127" s="3">
        <f t="shared" si="173"/>
        <v>0</v>
      </c>
      <c r="CO127" s="3">
        <f t="shared" si="173"/>
        <v>0</v>
      </c>
      <c r="CP127" s="3">
        <f t="shared" si="173"/>
        <v>0</v>
      </c>
      <c r="CQ127" s="3">
        <f t="shared" si="173"/>
        <v>0</v>
      </c>
      <c r="CR127" s="3">
        <f t="shared" si="173"/>
        <v>0</v>
      </c>
      <c r="CS127" s="3">
        <f t="shared" si="173"/>
        <v>0</v>
      </c>
      <c r="CT127" s="3">
        <f t="shared" si="173"/>
        <v>0</v>
      </c>
      <c r="CU127" s="3">
        <f t="shared" si="173"/>
        <v>0</v>
      </c>
      <c r="CV127" s="3">
        <f t="shared" si="173"/>
        <v>0</v>
      </c>
      <c r="CW127" s="3">
        <f t="shared" si="173"/>
        <v>0</v>
      </c>
      <c r="CX127" s="3">
        <f t="shared" si="173"/>
        <v>0</v>
      </c>
      <c r="CY127" s="3">
        <f t="shared" si="173"/>
        <v>0</v>
      </c>
      <c r="CZ127" s="3">
        <f t="shared" si="173"/>
        <v>0</v>
      </c>
      <c r="DA127" s="3">
        <f t="shared" si="173"/>
        <v>0</v>
      </c>
      <c r="DB127" s="3">
        <f t="shared" si="173"/>
        <v>0</v>
      </c>
      <c r="DC127" s="3">
        <f t="shared" si="173"/>
        <v>0</v>
      </c>
      <c r="DD127" s="3">
        <f t="shared" si="173"/>
        <v>0</v>
      </c>
      <c r="DE127" s="3">
        <f t="shared" si="173"/>
        <v>0</v>
      </c>
      <c r="DF127" s="3">
        <f t="shared" si="173"/>
        <v>0</v>
      </c>
      <c r="DG127" s="4">
        <f t="shared" ref="DG127:EL127" si="174">DG142</f>
        <v>16054.87</v>
      </c>
      <c r="DH127" s="4">
        <f t="shared" si="174"/>
        <v>7240.22</v>
      </c>
      <c r="DI127" s="4">
        <f t="shared" si="174"/>
        <v>1603.55</v>
      </c>
      <c r="DJ127" s="4">
        <f t="shared" si="174"/>
        <v>142.38999999999999</v>
      </c>
      <c r="DK127" s="4">
        <f t="shared" si="174"/>
        <v>7211.1</v>
      </c>
      <c r="DL127" s="4">
        <f t="shared" si="174"/>
        <v>0</v>
      </c>
      <c r="DM127" s="4">
        <f t="shared" si="174"/>
        <v>114.88499999999999</v>
      </c>
      <c r="DN127" s="4">
        <f t="shared" si="174"/>
        <v>1.7010000000000001</v>
      </c>
      <c r="DO127" s="4">
        <f t="shared" si="174"/>
        <v>0</v>
      </c>
      <c r="DP127" s="4">
        <f t="shared" si="174"/>
        <v>8456.52</v>
      </c>
      <c r="DQ127" s="4">
        <f t="shared" si="174"/>
        <v>5220.99</v>
      </c>
      <c r="DR127" s="4">
        <f t="shared" si="174"/>
        <v>0</v>
      </c>
      <c r="DS127" s="4">
        <f t="shared" si="174"/>
        <v>0</v>
      </c>
      <c r="DT127" s="4">
        <f t="shared" si="174"/>
        <v>16054.87</v>
      </c>
      <c r="DU127" s="4">
        <f t="shared" si="174"/>
        <v>7240.22</v>
      </c>
      <c r="DV127" s="4">
        <f t="shared" si="174"/>
        <v>1603.55</v>
      </c>
      <c r="DW127" s="4">
        <f t="shared" si="174"/>
        <v>142.38999999999999</v>
      </c>
      <c r="DX127" s="4">
        <f t="shared" si="174"/>
        <v>7211.1</v>
      </c>
      <c r="DY127" s="4">
        <f t="shared" si="174"/>
        <v>0</v>
      </c>
      <c r="DZ127" s="4">
        <f t="shared" si="174"/>
        <v>114.88499999999999</v>
      </c>
      <c r="EA127" s="4">
        <f t="shared" si="174"/>
        <v>1.7010000000000001</v>
      </c>
      <c r="EB127" s="4">
        <f t="shared" si="174"/>
        <v>0</v>
      </c>
      <c r="EC127" s="4">
        <f t="shared" si="174"/>
        <v>8456.52</v>
      </c>
      <c r="ED127" s="4">
        <f t="shared" si="174"/>
        <v>5220.99</v>
      </c>
      <c r="EE127" s="4">
        <f t="shared" si="174"/>
        <v>0</v>
      </c>
      <c r="EF127" s="4">
        <f t="shared" si="174"/>
        <v>0</v>
      </c>
      <c r="EG127" s="4">
        <f t="shared" si="174"/>
        <v>0</v>
      </c>
      <c r="EH127" s="4">
        <f t="shared" si="174"/>
        <v>0</v>
      </c>
      <c r="EI127" s="4">
        <f t="shared" si="174"/>
        <v>0</v>
      </c>
      <c r="EJ127" s="4">
        <f t="shared" si="174"/>
        <v>29732.38</v>
      </c>
      <c r="EK127" s="4">
        <f t="shared" si="174"/>
        <v>29732.38</v>
      </c>
      <c r="EL127" s="4">
        <f t="shared" si="174"/>
        <v>0</v>
      </c>
      <c r="EM127" s="4">
        <f t="shared" ref="EM127:FR127" si="175">EM142</f>
        <v>0</v>
      </c>
      <c r="EN127" s="4">
        <f t="shared" si="175"/>
        <v>7240.22</v>
      </c>
      <c r="EO127" s="4">
        <f t="shared" si="175"/>
        <v>7240.22</v>
      </c>
      <c r="EP127" s="4">
        <f t="shared" si="175"/>
        <v>0</v>
      </c>
      <c r="EQ127" s="4">
        <f t="shared" si="175"/>
        <v>7240.22</v>
      </c>
      <c r="ER127" s="4">
        <f t="shared" si="175"/>
        <v>0</v>
      </c>
      <c r="ES127" s="4">
        <f t="shared" si="175"/>
        <v>0</v>
      </c>
      <c r="ET127" s="4">
        <f t="shared" si="175"/>
        <v>0</v>
      </c>
      <c r="EU127" s="4">
        <f t="shared" si="175"/>
        <v>0</v>
      </c>
      <c r="EV127" s="4">
        <f t="shared" si="175"/>
        <v>0</v>
      </c>
      <c r="EW127" s="4">
        <f t="shared" si="175"/>
        <v>0</v>
      </c>
      <c r="EX127" s="4">
        <f t="shared" si="175"/>
        <v>0</v>
      </c>
      <c r="EY127" s="4">
        <f t="shared" si="175"/>
        <v>0</v>
      </c>
      <c r="EZ127" s="4">
        <f t="shared" si="175"/>
        <v>0</v>
      </c>
      <c r="FA127" s="4">
        <f t="shared" si="175"/>
        <v>0</v>
      </c>
      <c r="FB127" s="4">
        <f t="shared" si="175"/>
        <v>0</v>
      </c>
      <c r="FC127" s="4">
        <f t="shared" si="175"/>
        <v>0</v>
      </c>
      <c r="FD127" s="4">
        <f t="shared" si="175"/>
        <v>0</v>
      </c>
      <c r="FE127" s="4">
        <f t="shared" si="175"/>
        <v>0</v>
      </c>
      <c r="FF127" s="4">
        <f t="shared" si="175"/>
        <v>0</v>
      </c>
      <c r="FG127" s="4">
        <f t="shared" si="175"/>
        <v>0</v>
      </c>
      <c r="FH127" s="4">
        <f t="shared" si="175"/>
        <v>0</v>
      </c>
      <c r="FI127" s="4">
        <f t="shared" si="175"/>
        <v>0</v>
      </c>
      <c r="FJ127" s="4">
        <f t="shared" si="175"/>
        <v>0</v>
      </c>
      <c r="FK127" s="4">
        <f t="shared" si="175"/>
        <v>0</v>
      </c>
      <c r="FL127" s="4">
        <f t="shared" si="175"/>
        <v>0</v>
      </c>
      <c r="FM127" s="4">
        <f t="shared" si="175"/>
        <v>0</v>
      </c>
      <c r="FN127" s="4">
        <f t="shared" si="175"/>
        <v>0</v>
      </c>
      <c r="FO127" s="4">
        <f t="shared" si="175"/>
        <v>0</v>
      </c>
      <c r="FP127" s="4">
        <f t="shared" si="175"/>
        <v>0</v>
      </c>
      <c r="FQ127" s="4">
        <f t="shared" si="175"/>
        <v>0</v>
      </c>
      <c r="FR127" s="4">
        <f t="shared" si="175"/>
        <v>0</v>
      </c>
      <c r="FS127" s="4">
        <f t="shared" ref="FS127:GX127" si="176">FS142</f>
        <v>29732.38</v>
      </c>
      <c r="FT127" s="4">
        <f t="shared" si="176"/>
        <v>29732.38</v>
      </c>
      <c r="FU127" s="4">
        <f t="shared" si="176"/>
        <v>0</v>
      </c>
      <c r="FV127" s="4">
        <f t="shared" si="176"/>
        <v>0</v>
      </c>
      <c r="FW127" s="4">
        <f t="shared" si="176"/>
        <v>7240.22</v>
      </c>
      <c r="FX127" s="4">
        <f t="shared" si="176"/>
        <v>7240.22</v>
      </c>
      <c r="FY127" s="4">
        <f t="shared" si="176"/>
        <v>0</v>
      </c>
      <c r="FZ127" s="4">
        <f t="shared" si="176"/>
        <v>7240.22</v>
      </c>
      <c r="GA127" s="4">
        <f t="shared" si="176"/>
        <v>0</v>
      </c>
      <c r="GB127" s="4">
        <f t="shared" si="176"/>
        <v>0</v>
      </c>
      <c r="GC127" s="4">
        <f t="shared" si="176"/>
        <v>0</v>
      </c>
      <c r="GD127" s="4">
        <f t="shared" si="176"/>
        <v>0</v>
      </c>
      <c r="GE127" s="4">
        <f t="shared" si="176"/>
        <v>0</v>
      </c>
      <c r="GF127" s="4">
        <f t="shared" si="176"/>
        <v>0</v>
      </c>
      <c r="GG127" s="4">
        <f t="shared" si="176"/>
        <v>0</v>
      </c>
      <c r="GH127" s="4">
        <f t="shared" si="176"/>
        <v>0</v>
      </c>
      <c r="GI127" s="4">
        <f t="shared" si="176"/>
        <v>0</v>
      </c>
      <c r="GJ127" s="4">
        <f t="shared" si="176"/>
        <v>0</v>
      </c>
      <c r="GK127" s="4">
        <f t="shared" si="176"/>
        <v>0</v>
      </c>
      <c r="GL127" s="4">
        <f t="shared" si="176"/>
        <v>0</v>
      </c>
      <c r="GM127" s="4">
        <f t="shared" si="176"/>
        <v>0</v>
      </c>
      <c r="GN127" s="4">
        <f t="shared" si="176"/>
        <v>0</v>
      </c>
      <c r="GO127" s="4">
        <f t="shared" si="176"/>
        <v>0</v>
      </c>
      <c r="GP127" s="4">
        <f t="shared" si="176"/>
        <v>0</v>
      </c>
      <c r="GQ127" s="4">
        <f t="shared" si="176"/>
        <v>0</v>
      </c>
      <c r="GR127" s="4">
        <f t="shared" si="176"/>
        <v>0</v>
      </c>
      <c r="GS127" s="4">
        <f t="shared" si="176"/>
        <v>0</v>
      </c>
      <c r="GT127" s="4">
        <f t="shared" si="176"/>
        <v>0</v>
      </c>
      <c r="GU127" s="4">
        <f t="shared" si="176"/>
        <v>0</v>
      </c>
      <c r="GV127" s="4">
        <f t="shared" si="176"/>
        <v>0</v>
      </c>
      <c r="GW127" s="4">
        <f t="shared" si="176"/>
        <v>0</v>
      </c>
      <c r="GX127" s="4">
        <f t="shared" si="176"/>
        <v>0</v>
      </c>
    </row>
    <row r="129" spans="1:255" x14ac:dyDescent="0.2">
      <c r="A129" s="2">
        <v>17</v>
      </c>
      <c r="B129" s="2">
        <v>1</v>
      </c>
      <c r="C129" s="2">
        <f>ROW(SmtRes!A381)</f>
        <v>381</v>
      </c>
      <c r="D129" s="2">
        <f>ROW(EtalonRes!A357)</f>
        <v>357</v>
      </c>
      <c r="E129" s="2" t="s">
        <v>248</v>
      </c>
      <c r="F129" s="2" t="s">
        <v>249</v>
      </c>
      <c r="G129" s="2" t="s">
        <v>250</v>
      </c>
      <c r="H129" s="2" t="s">
        <v>53</v>
      </c>
      <c r="I129" s="2">
        <v>2</v>
      </c>
      <c r="J129" s="2">
        <v>0</v>
      </c>
      <c r="K129" s="2"/>
      <c r="L129" s="2"/>
      <c r="M129" s="2"/>
      <c r="N129" s="2"/>
      <c r="O129" s="2">
        <f t="shared" ref="O129:O140" si="177">ROUND(CP129,2)</f>
        <v>681.2</v>
      </c>
      <c r="P129" s="2">
        <f t="shared" ref="P129:P140" si="178">ROUND(CQ129*I129,2)</f>
        <v>154.62</v>
      </c>
      <c r="Q129" s="2">
        <f t="shared" ref="Q129:Q140" si="179">ROUND(CR129*I129,2)</f>
        <v>95.6</v>
      </c>
      <c r="R129" s="2">
        <f t="shared" ref="R129:R140" si="180">ROUND(CS129*I129,2)</f>
        <v>12.02</v>
      </c>
      <c r="S129" s="2">
        <f t="shared" ref="S129:S140" si="181">ROUND(CT129*I129,2)</f>
        <v>430.98</v>
      </c>
      <c r="T129" s="2">
        <f t="shared" ref="T129:T140" si="182">ROUND(CU129*I129,2)</f>
        <v>0</v>
      </c>
      <c r="U129" s="2">
        <f t="shared" ref="U129:U140" si="183">CV129*I129</f>
        <v>46.390999999999998</v>
      </c>
      <c r="V129" s="2">
        <f t="shared" ref="V129:V140" si="184">CW129*I129</f>
        <v>0.97500000000000009</v>
      </c>
      <c r="W129" s="2">
        <f t="shared" ref="W129:W140" si="185">ROUND(CX129*I129,2)</f>
        <v>0</v>
      </c>
      <c r="X129" s="2">
        <f t="shared" ref="X129:X140" si="186">ROUND(CY129,2)</f>
        <v>509.45</v>
      </c>
      <c r="Y129" s="2">
        <f t="shared" ref="Y129:Y140" si="187">ROUND(CZ129,2)</f>
        <v>314.52999999999997</v>
      </c>
      <c r="Z129" s="2"/>
      <c r="AA129" s="2">
        <v>28045047</v>
      </c>
      <c r="AB129" s="2">
        <f t="shared" ref="AB129:AB140" si="188">ROUND((AC129+AD129+AF129),2)</f>
        <v>340.6</v>
      </c>
      <c r="AC129" s="2">
        <f>ROUND((ES129),2)</f>
        <v>77.31</v>
      </c>
      <c r="AD129" s="2">
        <f>ROUND(((((ET129*1.25))-((EU129*1.25)))+AE129),2)</f>
        <v>47.8</v>
      </c>
      <c r="AE129" s="2">
        <f>ROUND(((EU129*1.25)),2)</f>
        <v>6.01</v>
      </c>
      <c r="AF129" s="2">
        <f>ROUND(((EV129*1.15)),2)</f>
        <v>215.49</v>
      </c>
      <c r="AG129" s="2">
        <f t="shared" ref="AG129:AG140" si="189">ROUND((AP129),2)</f>
        <v>0</v>
      </c>
      <c r="AH129" s="2">
        <f>((EW129*1.15))</f>
        <v>23.195499999999999</v>
      </c>
      <c r="AI129" s="2">
        <f>((EX129*1.25))</f>
        <v>0.48750000000000004</v>
      </c>
      <c r="AJ129" s="2">
        <f t="shared" ref="AJ129:AJ140" si="190">(AS129)</f>
        <v>0</v>
      </c>
      <c r="AK129" s="2">
        <v>302.93</v>
      </c>
      <c r="AL129" s="2">
        <v>77.31</v>
      </c>
      <c r="AM129" s="2">
        <v>38.24</v>
      </c>
      <c r="AN129" s="2">
        <v>4.8099999999999996</v>
      </c>
      <c r="AO129" s="2">
        <v>187.38</v>
      </c>
      <c r="AP129" s="2">
        <v>0</v>
      </c>
      <c r="AQ129" s="2">
        <v>20.170000000000002</v>
      </c>
      <c r="AR129" s="2">
        <v>0.39</v>
      </c>
      <c r="AS129" s="2">
        <v>0</v>
      </c>
      <c r="AT129" s="2">
        <v>115</v>
      </c>
      <c r="AU129" s="2">
        <v>71</v>
      </c>
      <c r="AV129" s="2">
        <v>1</v>
      </c>
      <c r="AW129" s="2">
        <v>1</v>
      </c>
      <c r="AX129" s="2"/>
      <c r="AY129" s="2"/>
      <c r="AZ129" s="2">
        <v>1</v>
      </c>
      <c r="BA129" s="2">
        <v>1</v>
      </c>
      <c r="BB129" s="2">
        <v>1</v>
      </c>
      <c r="BC129" s="2">
        <v>1</v>
      </c>
      <c r="BD129" s="2" t="s">
        <v>6</v>
      </c>
      <c r="BE129" s="2" t="s">
        <v>6</v>
      </c>
      <c r="BF129" s="2" t="s">
        <v>6</v>
      </c>
      <c r="BG129" s="2" t="s">
        <v>6</v>
      </c>
      <c r="BH129" s="2">
        <v>0</v>
      </c>
      <c r="BI129" s="2">
        <v>1</v>
      </c>
      <c r="BJ129" s="2" t="s">
        <v>251</v>
      </c>
      <c r="BK129" s="2"/>
      <c r="BL129" s="2"/>
      <c r="BM129" s="2">
        <v>18001</v>
      </c>
      <c r="BN129" s="2">
        <v>0</v>
      </c>
      <c r="BO129" s="2" t="s">
        <v>6</v>
      </c>
      <c r="BP129" s="2">
        <v>0</v>
      </c>
      <c r="BQ129" s="2">
        <v>2</v>
      </c>
      <c r="BR129" s="2">
        <v>0</v>
      </c>
      <c r="BS129" s="2">
        <v>1</v>
      </c>
      <c r="BT129" s="2">
        <v>1</v>
      </c>
      <c r="BU129" s="2">
        <v>1</v>
      </c>
      <c r="BV129" s="2">
        <v>1</v>
      </c>
      <c r="BW129" s="2">
        <v>1</v>
      </c>
      <c r="BX129" s="2">
        <v>1</v>
      </c>
      <c r="BY129" s="2" t="s">
        <v>6</v>
      </c>
      <c r="BZ129" s="2">
        <v>128</v>
      </c>
      <c r="CA129" s="2">
        <v>83</v>
      </c>
      <c r="CB129" s="2"/>
      <c r="CC129" s="2"/>
      <c r="CD129" s="2"/>
      <c r="CE129" s="2">
        <v>0</v>
      </c>
      <c r="CF129" s="2">
        <v>0</v>
      </c>
      <c r="CG129" s="2">
        <v>0</v>
      </c>
      <c r="CH129" s="2"/>
      <c r="CI129" s="2"/>
      <c r="CJ129" s="2"/>
      <c r="CK129" s="2"/>
      <c r="CL129" s="2"/>
      <c r="CM129" s="2">
        <v>0</v>
      </c>
      <c r="CN129" s="2" t="s">
        <v>678</v>
      </c>
      <c r="CO129" s="2">
        <v>0</v>
      </c>
      <c r="CP129" s="2">
        <f t="shared" ref="CP129:CP140" si="191">(P129+Q129+S129)</f>
        <v>681.2</v>
      </c>
      <c r="CQ129" s="2">
        <f t="shared" ref="CQ129:CQ140" si="192">AC129*BC129</f>
        <v>77.31</v>
      </c>
      <c r="CR129" s="2">
        <f t="shared" ref="CR129:CR140" si="193">AD129*BB129</f>
        <v>47.8</v>
      </c>
      <c r="CS129" s="2">
        <f t="shared" ref="CS129:CS140" si="194">AE129*BS129</f>
        <v>6.01</v>
      </c>
      <c r="CT129" s="2">
        <f t="shared" ref="CT129:CT140" si="195">AF129*BA129</f>
        <v>215.49</v>
      </c>
      <c r="CU129" s="2">
        <f t="shared" ref="CU129:CU140" si="196">AG129</f>
        <v>0</v>
      </c>
      <c r="CV129" s="2">
        <f t="shared" ref="CV129:CV140" si="197">AH129</f>
        <v>23.195499999999999</v>
      </c>
      <c r="CW129" s="2">
        <f t="shared" ref="CW129:CW140" si="198">AI129</f>
        <v>0.48750000000000004</v>
      </c>
      <c r="CX129" s="2">
        <f t="shared" ref="CX129:CX140" si="199">AJ129</f>
        <v>0</v>
      </c>
      <c r="CY129" s="2">
        <f t="shared" ref="CY129:CY140" si="200">(((S129+R129)*AT129)/100)</f>
        <v>509.45</v>
      </c>
      <c r="CZ129" s="2">
        <f t="shared" ref="CZ129:CZ140" si="201">(((S129+R129)*AU129)/100)</f>
        <v>314.52999999999997</v>
      </c>
      <c r="DA129" s="2"/>
      <c r="DB129" s="2"/>
      <c r="DC129" s="2" t="s">
        <v>6</v>
      </c>
      <c r="DD129" s="2" t="s">
        <v>6</v>
      </c>
      <c r="DE129" s="2" t="s">
        <v>72</v>
      </c>
      <c r="DF129" s="2" t="s">
        <v>72</v>
      </c>
      <c r="DG129" s="2" t="s">
        <v>73</v>
      </c>
      <c r="DH129" s="2" t="s">
        <v>6</v>
      </c>
      <c r="DI129" s="2" t="s">
        <v>73</v>
      </c>
      <c r="DJ129" s="2" t="s">
        <v>72</v>
      </c>
      <c r="DK129" s="2" t="s">
        <v>6</v>
      </c>
      <c r="DL129" s="2" t="s">
        <v>6</v>
      </c>
      <c r="DM129" s="2" t="s">
        <v>6</v>
      </c>
      <c r="DN129" s="2">
        <v>0</v>
      </c>
      <c r="DO129" s="2">
        <v>0</v>
      </c>
      <c r="DP129" s="2">
        <v>1</v>
      </c>
      <c r="DQ129" s="2">
        <v>1</v>
      </c>
      <c r="DR129" s="2"/>
      <c r="DS129" s="2"/>
      <c r="DT129" s="2"/>
      <c r="DU129" s="2">
        <v>1013</v>
      </c>
      <c r="DV129" s="2" t="s">
        <v>53</v>
      </c>
      <c r="DW129" s="2" t="s">
        <v>53</v>
      </c>
      <c r="DX129" s="2">
        <v>1</v>
      </c>
      <c r="DY129" s="2"/>
      <c r="DZ129" s="2"/>
      <c r="EA129" s="2"/>
      <c r="EB129" s="2"/>
      <c r="EC129" s="2"/>
      <c r="ED129" s="2"/>
      <c r="EE129" s="2">
        <v>27029052</v>
      </c>
      <c r="EF129" s="2">
        <v>2</v>
      </c>
      <c r="EG129" s="2" t="s">
        <v>30</v>
      </c>
      <c r="EH129" s="2">
        <v>0</v>
      </c>
      <c r="EI129" s="2" t="s">
        <v>6</v>
      </c>
      <c r="EJ129" s="2">
        <v>1</v>
      </c>
      <c r="EK129" s="2">
        <v>18001</v>
      </c>
      <c r="EL129" s="2" t="s">
        <v>252</v>
      </c>
      <c r="EM129" s="2" t="s">
        <v>253</v>
      </c>
      <c r="EN129" s="2"/>
      <c r="EO129" s="2" t="s">
        <v>76</v>
      </c>
      <c r="EP129" s="2"/>
      <c r="EQ129" s="2">
        <v>0</v>
      </c>
      <c r="ER129" s="2">
        <v>302.93</v>
      </c>
      <c r="ES129" s="2">
        <v>77.31</v>
      </c>
      <c r="ET129" s="2">
        <v>38.24</v>
      </c>
      <c r="EU129" s="2">
        <v>4.8099999999999996</v>
      </c>
      <c r="EV129" s="2">
        <v>187.38</v>
      </c>
      <c r="EW129" s="2">
        <v>20.170000000000002</v>
      </c>
      <c r="EX129" s="2">
        <v>0.39</v>
      </c>
      <c r="EY129" s="2">
        <v>0</v>
      </c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>
        <v>0</v>
      </c>
      <c r="FR129" s="2">
        <f t="shared" ref="FR129:FR140" si="202">ROUND(IF(AND(BH129=3,BI129=3),P129,0),2)</f>
        <v>0</v>
      </c>
      <c r="FS129" s="2">
        <v>0</v>
      </c>
      <c r="FT129" s="2" t="s">
        <v>33</v>
      </c>
      <c r="FU129" s="2" t="s">
        <v>34</v>
      </c>
      <c r="FV129" s="2"/>
      <c r="FW129" s="2"/>
      <c r="FX129" s="2">
        <v>115.2</v>
      </c>
      <c r="FY129" s="2">
        <v>70.55</v>
      </c>
      <c r="FZ129" s="2"/>
      <c r="GA129" s="2" t="s">
        <v>6</v>
      </c>
      <c r="GB129" s="2"/>
      <c r="GC129" s="2"/>
      <c r="GD129" s="2">
        <v>0</v>
      </c>
      <c r="GE129" s="2"/>
      <c r="GF129" s="2">
        <v>-1205511626</v>
      </c>
      <c r="GG129" s="2">
        <v>2</v>
      </c>
      <c r="GH129" s="2">
        <v>1</v>
      </c>
      <c r="GI129" s="2">
        <v>-2</v>
      </c>
      <c r="GJ129" s="2">
        <v>0</v>
      </c>
      <c r="GK129" s="2">
        <f>ROUND(R129*(R12)/100,2)</f>
        <v>0</v>
      </c>
      <c r="GL129" s="2">
        <f t="shared" ref="GL129:GL140" si="203">ROUND(IF(AND(BH129=3,BI129=3,FS129&lt;&gt;0),P129,0),2)</f>
        <v>0</v>
      </c>
      <c r="GM129" s="2">
        <f t="shared" ref="GM129:GM140" si="204">ROUND(O129+X129+Y129+GK129,2)+GX129</f>
        <v>1505.18</v>
      </c>
      <c r="GN129" s="2">
        <f t="shared" ref="GN129:GN140" si="205">IF(OR(BI129=0,BI129=1),ROUND(O129+X129+Y129+GK129,2),0)</f>
        <v>1505.18</v>
      </c>
      <c r="GO129" s="2">
        <f t="shared" ref="GO129:GO140" si="206">IF(BI129=2,ROUND(O129+X129+Y129+GK129,2),0)</f>
        <v>0</v>
      </c>
      <c r="GP129" s="2">
        <f t="shared" ref="GP129:GP140" si="207">IF(BI129=4,ROUND(O129+X129+Y129+GK129,2)+GX129,0)</f>
        <v>0</v>
      </c>
      <c r="GQ129" s="2"/>
      <c r="GR129" s="2">
        <v>0</v>
      </c>
      <c r="GS129" s="2">
        <v>3</v>
      </c>
      <c r="GT129" s="2">
        <v>0</v>
      </c>
      <c r="GU129" s="2" t="s">
        <v>6</v>
      </c>
      <c r="GV129" s="2">
        <f t="shared" ref="GV129:GV140" si="208">ROUND((GT129),2)</f>
        <v>0</v>
      </c>
      <c r="GW129" s="2">
        <v>1</v>
      </c>
      <c r="GX129" s="2">
        <f t="shared" ref="GX129:GX140" si="209">ROUND(HC129*I129,2)</f>
        <v>0</v>
      </c>
      <c r="GY129" s="2"/>
      <c r="GZ129" s="2"/>
      <c r="HA129" s="2">
        <v>0</v>
      </c>
      <c r="HB129" s="2">
        <v>0</v>
      </c>
      <c r="HC129" s="2">
        <f t="shared" ref="HC129:HC140" si="210">GV129*GW129</f>
        <v>0</v>
      </c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>
        <v>0</v>
      </c>
      <c r="IL129" s="2"/>
      <c r="IM129" s="2"/>
      <c r="IN129" s="2"/>
      <c r="IO129" s="2"/>
      <c r="IP129" s="2"/>
      <c r="IQ129" s="2"/>
      <c r="IR129" s="2"/>
      <c r="IS129" s="2"/>
      <c r="IT129" s="2"/>
      <c r="IU129" s="2"/>
    </row>
    <row r="130" spans="1:255" x14ac:dyDescent="0.2">
      <c r="A130">
        <v>17</v>
      </c>
      <c r="B130">
        <v>1</v>
      </c>
      <c r="C130">
        <f>ROW(SmtRes!A392)</f>
        <v>392</v>
      </c>
      <c r="D130">
        <f>ROW(EtalonRes!A368)</f>
        <v>368</v>
      </c>
      <c r="E130" t="s">
        <v>248</v>
      </c>
      <c r="F130" t="s">
        <v>249</v>
      </c>
      <c r="G130" t="s">
        <v>250</v>
      </c>
      <c r="H130" t="s">
        <v>53</v>
      </c>
      <c r="I130">
        <v>2</v>
      </c>
      <c r="J130">
        <v>0</v>
      </c>
      <c r="O130">
        <f t="shared" si="177"/>
        <v>4570.8599999999997</v>
      </c>
      <c r="P130">
        <f t="shared" si="178"/>
        <v>1037.5</v>
      </c>
      <c r="Q130">
        <f t="shared" si="179"/>
        <v>641.48</v>
      </c>
      <c r="R130">
        <f t="shared" si="180"/>
        <v>80.650000000000006</v>
      </c>
      <c r="S130">
        <f t="shared" si="181"/>
        <v>2891.88</v>
      </c>
      <c r="T130">
        <f t="shared" si="182"/>
        <v>0</v>
      </c>
      <c r="U130">
        <f t="shared" si="183"/>
        <v>46.390999999999998</v>
      </c>
      <c r="V130">
        <f t="shared" si="184"/>
        <v>0.97500000000000009</v>
      </c>
      <c r="W130">
        <f t="shared" si="185"/>
        <v>0</v>
      </c>
      <c r="X130">
        <f t="shared" si="186"/>
        <v>3418.41</v>
      </c>
      <c r="Y130">
        <f t="shared" si="187"/>
        <v>2110.5</v>
      </c>
      <c r="AA130">
        <v>28045061</v>
      </c>
      <c r="AB130">
        <f t="shared" si="188"/>
        <v>340.6</v>
      </c>
      <c r="AC130">
        <f>ROUND((ES130),2)</f>
        <v>77.31</v>
      </c>
      <c r="AD130">
        <f>ROUND(((((ET130*1.25))-((EU130*1.25)))+AE130),2)</f>
        <v>47.8</v>
      </c>
      <c r="AE130">
        <f>ROUND(((EU130*1.25)),2)</f>
        <v>6.01</v>
      </c>
      <c r="AF130">
        <f>ROUND(((EV130*1.15)),2)</f>
        <v>215.49</v>
      </c>
      <c r="AG130">
        <f t="shared" si="189"/>
        <v>0</v>
      </c>
      <c r="AH130">
        <f>((EW130*1.15))</f>
        <v>23.195499999999999</v>
      </c>
      <c r="AI130">
        <f>((EX130*1.25))</f>
        <v>0.48750000000000004</v>
      </c>
      <c r="AJ130">
        <f t="shared" si="190"/>
        <v>0</v>
      </c>
      <c r="AK130">
        <v>302.93</v>
      </c>
      <c r="AL130">
        <v>77.31</v>
      </c>
      <c r="AM130">
        <v>38.24</v>
      </c>
      <c r="AN130">
        <v>4.8099999999999996</v>
      </c>
      <c r="AO130">
        <v>187.38</v>
      </c>
      <c r="AP130">
        <v>0</v>
      </c>
      <c r="AQ130">
        <v>20.170000000000002</v>
      </c>
      <c r="AR130">
        <v>0.39</v>
      </c>
      <c r="AS130">
        <v>0</v>
      </c>
      <c r="AT130">
        <v>115</v>
      </c>
      <c r="AU130">
        <v>71</v>
      </c>
      <c r="AV130">
        <v>1</v>
      </c>
      <c r="AW130">
        <v>1</v>
      </c>
      <c r="AZ130">
        <v>6.71</v>
      </c>
      <c r="BA130">
        <v>6.71</v>
      </c>
      <c r="BB130">
        <v>6.71</v>
      </c>
      <c r="BC130">
        <v>6.71</v>
      </c>
      <c r="BD130" t="s">
        <v>6</v>
      </c>
      <c r="BE130" t="s">
        <v>6</v>
      </c>
      <c r="BF130" t="s">
        <v>6</v>
      </c>
      <c r="BG130" t="s">
        <v>6</v>
      </c>
      <c r="BH130">
        <v>0</v>
      </c>
      <c r="BI130">
        <v>1</v>
      </c>
      <c r="BJ130" t="s">
        <v>251</v>
      </c>
      <c r="BM130">
        <v>18001</v>
      </c>
      <c r="BN130">
        <v>0</v>
      </c>
      <c r="BO130" t="s">
        <v>6</v>
      </c>
      <c r="BP130">
        <v>0</v>
      </c>
      <c r="BQ130">
        <v>2</v>
      </c>
      <c r="BR130">
        <v>0</v>
      </c>
      <c r="BS130">
        <v>6.71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6</v>
      </c>
      <c r="BZ130">
        <v>128</v>
      </c>
      <c r="CA130">
        <v>83</v>
      </c>
      <c r="CE130">
        <v>0</v>
      </c>
      <c r="CF130">
        <v>0</v>
      </c>
      <c r="CG130">
        <v>0</v>
      </c>
      <c r="CM130">
        <v>0</v>
      </c>
      <c r="CN130" t="s">
        <v>678</v>
      </c>
      <c r="CO130">
        <v>0</v>
      </c>
      <c r="CP130">
        <f t="shared" si="191"/>
        <v>4570.8600000000006</v>
      </c>
      <c r="CQ130">
        <f t="shared" si="192"/>
        <v>518.75009999999997</v>
      </c>
      <c r="CR130">
        <f t="shared" si="193"/>
        <v>320.738</v>
      </c>
      <c r="CS130">
        <f t="shared" si="194"/>
        <v>40.327100000000002</v>
      </c>
      <c r="CT130">
        <f t="shared" si="195"/>
        <v>1445.9379000000001</v>
      </c>
      <c r="CU130">
        <f t="shared" si="196"/>
        <v>0</v>
      </c>
      <c r="CV130">
        <f t="shared" si="197"/>
        <v>23.195499999999999</v>
      </c>
      <c r="CW130">
        <f t="shared" si="198"/>
        <v>0.48750000000000004</v>
      </c>
      <c r="CX130">
        <f t="shared" si="199"/>
        <v>0</v>
      </c>
      <c r="CY130">
        <f t="shared" si="200"/>
        <v>3418.4095000000002</v>
      </c>
      <c r="CZ130">
        <f t="shared" si="201"/>
        <v>2110.4963000000002</v>
      </c>
      <c r="DC130" t="s">
        <v>6</v>
      </c>
      <c r="DD130" t="s">
        <v>6</v>
      </c>
      <c r="DE130" t="s">
        <v>72</v>
      </c>
      <c r="DF130" t="s">
        <v>72</v>
      </c>
      <c r="DG130" t="s">
        <v>73</v>
      </c>
      <c r="DH130" t="s">
        <v>6</v>
      </c>
      <c r="DI130" t="s">
        <v>73</v>
      </c>
      <c r="DJ130" t="s">
        <v>72</v>
      </c>
      <c r="DK130" t="s">
        <v>6</v>
      </c>
      <c r="DL130" t="s">
        <v>6</v>
      </c>
      <c r="DM130" t="s">
        <v>6</v>
      </c>
      <c r="DN130">
        <v>0</v>
      </c>
      <c r="DO130">
        <v>0</v>
      </c>
      <c r="DP130">
        <v>1</v>
      </c>
      <c r="DQ130">
        <v>1</v>
      </c>
      <c r="DU130">
        <v>1013</v>
      </c>
      <c r="DV130" t="s">
        <v>53</v>
      </c>
      <c r="DW130" t="s">
        <v>53</v>
      </c>
      <c r="DX130">
        <v>1</v>
      </c>
      <c r="EE130">
        <v>27029052</v>
      </c>
      <c r="EF130">
        <v>2</v>
      </c>
      <c r="EG130" t="s">
        <v>30</v>
      </c>
      <c r="EH130">
        <v>0</v>
      </c>
      <c r="EI130" t="s">
        <v>6</v>
      </c>
      <c r="EJ130">
        <v>1</v>
      </c>
      <c r="EK130">
        <v>18001</v>
      </c>
      <c r="EL130" t="s">
        <v>252</v>
      </c>
      <c r="EM130" t="s">
        <v>253</v>
      </c>
      <c r="EO130" t="s">
        <v>76</v>
      </c>
      <c r="EQ130">
        <v>0</v>
      </c>
      <c r="ER130">
        <v>302.93</v>
      </c>
      <c r="ES130">
        <v>77.31</v>
      </c>
      <c r="ET130">
        <v>38.24</v>
      </c>
      <c r="EU130">
        <v>4.8099999999999996</v>
      </c>
      <c r="EV130">
        <v>187.38</v>
      </c>
      <c r="EW130">
        <v>20.170000000000002</v>
      </c>
      <c r="EX130">
        <v>0.39</v>
      </c>
      <c r="EY130">
        <v>0</v>
      </c>
      <c r="FQ130">
        <v>0</v>
      </c>
      <c r="FR130">
        <f t="shared" si="202"/>
        <v>0</v>
      </c>
      <c r="FS130">
        <v>0</v>
      </c>
      <c r="FT130" t="s">
        <v>33</v>
      </c>
      <c r="FU130" t="s">
        <v>34</v>
      </c>
      <c r="FX130">
        <v>115.2</v>
      </c>
      <c r="FY130">
        <v>70.55</v>
      </c>
      <c r="GA130" t="s">
        <v>6</v>
      </c>
      <c r="GD130">
        <v>0</v>
      </c>
      <c r="GF130">
        <v>-1205511626</v>
      </c>
      <c r="GG130">
        <v>1</v>
      </c>
      <c r="GH130">
        <v>1</v>
      </c>
      <c r="GI130">
        <v>4</v>
      </c>
      <c r="GJ130">
        <v>0</v>
      </c>
      <c r="GK130">
        <f>ROUND(R130*(S12)/100,2)</f>
        <v>0</v>
      </c>
      <c r="GL130">
        <f t="shared" si="203"/>
        <v>0</v>
      </c>
      <c r="GM130">
        <f t="shared" si="204"/>
        <v>10099.77</v>
      </c>
      <c r="GN130">
        <f t="shared" si="205"/>
        <v>10099.77</v>
      </c>
      <c r="GO130">
        <f t="shared" si="206"/>
        <v>0</v>
      </c>
      <c r="GP130">
        <f t="shared" si="207"/>
        <v>0</v>
      </c>
      <c r="GR130">
        <v>0</v>
      </c>
      <c r="GS130">
        <v>3</v>
      </c>
      <c r="GT130">
        <v>0</v>
      </c>
      <c r="GU130" t="s">
        <v>6</v>
      </c>
      <c r="GV130">
        <f t="shared" si="208"/>
        <v>0</v>
      </c>
      <c r="GW130">
        <v>1</v>
      </c>
      <c r="GX130">
        <f t="shared" si="209"/>
        <v>0</v>
      </c>
      <c r="HA130">
        <v>0</v>
      </c>
      <c r="HB130">
        <v>0</v>
      </c>
      <c r="HC130">
        <f t="shared" si="210"/>
        <v>0</v>
      </c>
      <c r="IK130">
        <v>0</v>
      </c>
    </row>
    <row r="131" spans="1:255" x14ac:dyDescent="0.2">
      <c r="A131" s="2">
        <v>18</v>
      </c>
      <c r="B131" s="2">
        <v>1</v>
      </c>
      <c r="C131" s="2">
        <v>381</v>
      </c>
      <c r="D131" s="2"/>
      <c r="E131" s="2" t="s">
        <v>254</v>
      </c>
      <c r="F131" s="2" t="s">
        <v>255</v>
      </c>
      <c r="G131" s="2" t="s">
        <v>256</v>
      </c>
      <c r="H131" s="2" t="s">
        <v>257</v>
      </c>
      <c r="I131" s="2">
        <f>I129*J131</f>
        <v>4</v>
      </c>
      <c r="J131" s="2">
        <v>2</v>
      </c>
      <c r="K131" s="2"/>
      <c r="L131" s="2"/>
      <c r="M131" s="2"/>
      <c r="N131" s="2"/>
      <c r="O131" s="2">
        <f t="shared" si="177"/>
        <v>483.24</v>
      </c>
      <c r="P131" s="2">
        <f t="shared" si="178"/>
        <v>483.24</v>
      </c>
      <c r="Q131" s="2">
        <f t="shared" si="179"/>
        <v>0</v>
      </c>
      <c r="R131" s="2">
        <f t="shared" si="180"/>
        <v>0</v>
      </c>
      <c r="S131" s="2">
        <f t="shared" si="181"/>
        <v>0</v>
      </c>
      <c r="T131" s="2">
        <f t="shared" si="182"/>
        <v>0</v>
      </c>
      <c r="U131" s="2">
        <f t="shared" si="183"/>
        <v>0</v>
      </c>
      <c r="V131" s="2">
        <f t="shared" si="184"/>
        <v>0</v>
      </c>
      <c r="W131" s="2">
        <f t="shared" si="185"/>
        <v>0</v>
      </c>
      <c r="X131" s="2">
        <f t="shared" si="186"/>
        <v>0</v>
      </c>
      <c r="Y131" s="2">
        <f t="shared" si="187"/>
        <v>0</v>
      </c>
      <c r="Z131" s="2"/>
      <c r="AA131" s="2">
        <v>28045047</v>
      </c>
      <c r="AB131" s="2">
        <f t="shared" si="188"/>
        <v>120.81</v>
      </c>
      <c r="AC131" s="2">
        <f>ROUND((ES131),2)</f>
        <v>120.81</v>
      </c>
      <c r="AD131" s="2">
        <f>ROUND((((ET131)-(EU131))+AE131),2)</f>
        <v>0</v>
      </c>
      <c r="AE131" s="2">
        <f>ROUND((EU131),2)</f>
        <v>0</v>
      </c>
      <c r="AF131" s="2">
        <f>ROUND((EV131),2)</f>
        <v>0</v>
      </c>
      <c r="AG131" s="2">
        <f t="shared" si="189"/>
        <v>0</v>
      </c>
      <c r="AH131" s="2">
        <f>(EW131)</f>
        <v>0</v>
      </c>
      <c r="AI131" s="2">
        <f>(EX131)</f>
        <v>0</v>
      </c>
      <c r="AJ131" s="2">
        <f t="shared" si="190"/>
        <v>0</v>
      </c>
      <c r="AK131" s="2">
        <v>120.81</v>
      </c>
      <c r="AL131" s="2">
        <v>120.81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0</v>
      </c>
      <c r="AS131" s="2">
        <v>0</v>
      </c>
      <c r="AT131" s="2">
        <v>115</v>
      </c>
      <c r="AU131" s="2">
        <v>71</v>
      </c>
      <c r="AV131" s="2">
        <v>1</v>
      </c>
      <c r="AW131" s="2">
        <v>1</v>
      </c>
      <c r="AX131" s="2"/>
      <c r="AY131" s="2"/>
      <c r="AZ131" s="2">
        <v>1</v>
      </c>
      <c r="BA131" s="2">
        <v>1</v>
      </c>
      <c r="BB131" s="2">
        <v>1</v>
      </c>
      <c r="BC131" s="2">
        <v>1</v>
      </c>
      <c r="BD131" s="2" t="s">
        <v>6</v>
      </c>
      <c r="BE131" s="2" t="s">
        <v>6</v>
      </c>
      <c r="BF131" s="2" t="s">
        <v>6</v>
      </c>
      <c r="BG131" s="2" t="s">
        <v>6</v>
      </c>
      <c r="BH131" s="2">
        <v>3</v>
      </c>
      <c r="BI131" s="2">
        <v>1</v>
      </c>
      <c r="BJ131" s="2" t="s">
        <v>258</v>
      </c>
      <c r="BK131" s="2"/>
      <c r="BL131" s="2"/>
      <c r="BM131" s="2">
        <v>18001</v>
      </c>
      <c r="BN131" s="2">
        <v>0</v>
      </c>
      <c r="BO131" s="2" t="s">
        <v>6</v>
      </c>
      <c r="BP131" s="2">
        <v>0</v>
      </c>
      <c r="BQ131" s="2">
        <v>2</v>
      </c>
      <c r="BR131" s="2">
        <v>0</v>
      </c>
      <c r="BS131" s="2">
        <v>1</v>
      </c>
      <c r="BT131" s="2">
        <v>1</v>
      </c>
      <c r="BU131" s="2">
        <v>1</v>
      </c>
      <c r="BV131" s="2">
        <v>1</v>
      </c>
      <c r="BW131" s="2">
        <v>1</v>
      </c>
      <c r="BX131" s="2">
        <v>1</v>
      </c>
      <c r="BY131" s="2" t="s">
        <v>6</v>
      </c>
      <c r="BZ131" s="2">
        <v>128</v>
      </c>
      <c r="CA131" s="2">
        <v>83</v>
      </c>
      <c r="CB131" s="2"/>
      <c r="CC131" s="2"/>
      <c r="CD131" s="2"/>
      <c r="CE131" s="2">
        <v>0</v>
      </c>
      <c r="CF131" s="2">
        <v>0</v>
      </c>
      <c r="CG131" s="2">
        <v>0</v>
      </c>
      <c r="CH131" s="2"/>
      <c r="CI131" s="2"/>
      <c r="CJ131" s="2"/>
      <c r="CK131" s="2"/>
      <c r="CL131" s="2"/>
      <c r="CM131" s="2">
        <v>0</v>
      </c>
      <c r="CN131" s="2" t="s">
        <v>6</v>
      </c>
      <c r="CO131" s="2">
        <v>0</v>
      </c>
      <c r="CP131" s="2">
        <f t="shared" si="191"/>
        <v>483.24</v>
      </c>
      <c r="CQ131" s="2">
        <f t="shared" si="192"/>
        <v>120.81</v>
      </c>
      <c r="CR131" s="2">
        <f t="shared" si="193"/>
        <v>0</v>
      </c>
      <c r="CS131" s="2">
        <f t="shared" si="194"/>
        <v>0</v>
      </c>
      <c r="CT131" s="2">
        <f t="shared" si="195"/>
        <v>0</v>
      </c>
      <c r="CU131" s="2">
        <f t="shared" si="196"/>
        <v>0</v>
      </c>
      <c r="CV131" s="2">
        <f t="shared" si="197"/>
        <v>0</v>
      </c>
      <c r="CW131" s="2">
        <f t="shared" si="198"/>
        <v>0</v>
      </c>
      <c r="CX131" s="2">
        <f t="shared" si="199"/>
        <v>0</v>
      </c>
      <c r="CY131" s="2">
        <f t="shared" si="200"/>
        <v>0</v>
      </c>
      <c r="CZ131" s="2">
        <f t="shared" si="201"/>
        <v>0</v>
      </c>
      <c r="DA131" s="2"/>
      <c r="DB131" s="2"/>
      <c r="DC131" s="2" t="s">
        <v>6</v>
      </c>
      <c r="DD131" s="2" t="s">
        <v>6</v>
      </c>
      <c r="DE131" s="2" t="s">
        <v>6</v>
      </c>
      <c r="DF131" s="2" t="s">
        <v>6</v>
      </c>
      <c r="DG131" s="2" t="s">
        <v>6</v>
      </c>
      <c r="DH131" s="2" t="s">
        <v>6</v>
      </c>
      <c r="DI131" s="2" t="s">
        <v>6</v>
      </c>
      <c r="DJ131" s="2" t="s">
        <v>6</v>
      </c>
      <c r="DK131" s="2" t="s">
        <v>6</v>
      </c>
      <c r="DL131" s="2" t="s">
        <v>6</v>
      </c>
      <c r="DM131" s="2" t="s">
        <v>6</v>
      </c>
      <c r="DN131" s="2">
        <v>0</v>
      </c>
      <c r="DO131" s="2">
        <v>0</v>
      </c>
      <c r="DP131" s="2">
        <v>1</v>
      </c>
      <c r="DQ131" s="2">
        <v>1</v>
      </c>
      <c r="DR131" s="2"/>
      <c r="DS131" s="2"/>
      <c r="DT131" s="2"/>
      <c r="DU131" s="2">
        <v>1013</v>
      </c>
      <c r="DV131" s="2" t="s">
        <v>257</v>
      </c>
      <c r="DW131" s="2" t="s">
        <v>257</v>
      </c>
      <c r="DX131" s="2">
        <v>1</v>
      </c>
      <c r="DY131" s="2"/>
      <c r="DZ131" s="2"/>
      <c r="EA131" s="2"/>
      <c r="EB131" s="2"/>
      <c r="EC131" s="2"/>
      <c r="ED131" s="2"/>
      <c r="EE131" s="2">
        <v>27029052</v>
      </c>
      <c r="EF131" s="2">
        <v>2</v>
      </c>
      <c r="EG131" s="2" t="s">
        <v>30</v>
      </c>
      <c r="EH131" s="2">
        <v>0</v>
      </c>
      <c r="EI131" s="2" t="s">
        <v>6</v>
      </c>
      <c r="EJ131" s="2">
        <v>1</v>
      </c>
      <c r="EK131" s="2">
        <v>18001</v>
      </c>
      <c r="EL131" s="2" t="s">
        <v>252</v>
      </c>
      <c r="EM131" s="2" t="s">
        <v>253</v>
      </c>
      <c r="EN131" s="2"/>
      <c r="EO131" s="2" t="s">
        <v>6</v>
      </c>
      <c r="EP131" s="2"/>
      <c r="EQ131" s="2">
        <v>0</v>
      </c>
      <c r="ER131" s="2">
        <v>120.81</v>
      </c>
      <c r="ES131" s="2">
        <v>120.81</v>
      </c>
      <c r="ET131" s="2">
        <v>0</v>
      </c>
      <c r="EU131" s="2">
        <v>0</v>
      </c>
      <c r="EV131" s="2">
        <v>0</v>
      </c>
      <c r="EW131" s="2">
        <v>0</v>
      </c>
      <c r="EX131" s="2">
        <v>0</v>
      </c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>
        <v>0</v>
      </c>
      <c r="FR131" s="2">
        <f t="shared" si="202"/>
        <v>0</v>
      </c>
      <c r="FS131" s="2">
        <v>0</v>
      </c>
      <c r="FT131" s="2" t="s">
        <v>33</v>
      </c>
      <c r="FU131" s="2" t="s">
        <v>34</v>
      </c>
      <c r="FV131" s="2"/>
      <c r="FW131" s="2"/>
      <c r="FX131" s="2">
        <v>115.2</v>
      </c>
      <c r="FY131" s="2">
        <v>70.55</v>
      </c>
      <c r="FZ131" s="2"/>
      <c r="GA131" s="2" t="s">
        <v>6</v>
      </c>
      <c r="GB131" s="2"/>
      <c r="GC131" s="2"/>
      <c r="GD131" s="2">
        <v>0</v>
      </c>
      <c r="GE131" s="2"/>
      <c r="GF131" s="2">
        <v>1411537405</v>
      </c>
      <c r="GG131" s="2">
        <v>2</v>
      </c>
      <c r="GH131" s="2">
        <v>1</v>
      </c>
      <c r="GI131" s="2">
        <v>-2</v>
      </c>
      <c r="GJ131" s="2">
        <v>0</v>
      </c>
      <c r="GK131" s="2">
        <f>ROUND(R131*(R12)/100,2)</f>
        <v>0</v>
      </c>
      <c r="GL131" s="2">
        <f t="shared" si="203"/>
        <v>0</v>
      </c>
      <c r="GM131" s="2">
        <f t="shared" si="204"/>
        <v>483.24</v>
      </c>
      <c r="GN131" s="2">
        <f t="shared" si="205"/>
        <v>483.24</v>
      </c>
      <c r="GO131" s="2">
        <f t="shared" si="206"/>
        <v>0</v>
      </c>
      <c r="GP131" s="2">
        <f t="shared" si="207"/>
        <v>0</v>
      </c>
      <c r="GQ131" s="2"/>
      <c r="GR131" s="2">
        <v>0</v>
      </c>
      <c r="GS131" s="2">
        <v>3</v>
      </c>
      <c r="GT131" s="2">
        <v>0</v>
      </c>
      <c r="GU131" s="2" t="s">
        <v>6</v>
      </c>
      <c r="GV131" s="2">
        <f t="shared" si="208"/>
        <v>0</v>
      </c>
      <c r="GW131" s="2">
        <v>1</v>
      </c>
      <c r="GX131" s="2">
        <f t="shared" si="209"/>
        <v>0</v>
      </c>
      <c r="GY131" s="2"/>
      <c r="GZ131" s="2"/>
      <c r="HA131" s="2">
        <v>0</v>
      </c>
      <c r="HB131" s="2">
        <v>0</v>
      </c>
      <c r="HC131" s="2">
        <f t="shared" si="210"/>
        <v>0</v>
      </c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>
        <v>0</v>
      </c>
      <c r="IL131" s="2"/>
      <c r="IM131" s="2"/>
      <c r="IN131" s="2"/>
      <c r="IO131" s="2"/>
      <c r="IP131" s="2"/>
      <c r="IQ131" s="2"/>
      <c r="IR131" s="2"/>
      <c r="IS131" s="2"/>
      <c r="IT131" s="2"/>
      <c r="IU131" s="2"/>
    </row>
    <row r="132" spans="1:255" x14ac:dyDescent="0.2">
      <c r="A132">
        <v>18</v>
      </c>
      <c r="B132">
        <v>1</v>
      </c>
      <c r="C132">
        <v>392</v>
      </c>
      <c r="E132" t="s">
        <v>254</v>
      </c>
      <c r="F132" t="s">
        <v>255</v>
      </c>
      <c r="G132" t="s">
        <v>256</v>
      </c>
      <c r="H132" t="s">
        <v>257</v>
      </c>
      <c r="I132">
        <f>I130*J132</f>
        <v>4</v>
      </c>
      <c r="J132">
        <v>2</v>
      </c>
      <c r="O132">
        <f t="shared" si="177"/>
        <v>3242.54</v>
      </c>
      <c r="P132">
        <f t="shared" si="178"/>
        <v>3242.54</v>
      </c>
      <c r="Q132">
        <f t="shared" si="179"/>
        <v>0</v>
      </c>
      <c r="R132">
        <f t="shared" si="180"/>
        <v>0</v>
      </c>
      <c r="S132">
        <f t="shared" si="181"/>
        <v>0</v>
      </c>
      <c r="T132">
        <f t="shared" si="182"/>
        <v>0</v>
      </c>
      <c r="U132">
        <f t="shared" si="183"/>
        <v>0</v>
      </c>
      <c r="V132">
        <f t="shared" si="184"/>
        <v>0</v>
      </c>
      <c r="W132">
        <f t="shared" si="185"/>
        <v>0</v>
      </c>
      <c r="X132">
        <f t="shared" si="186"/>
        <v>0</v>
      </c>
      <c r="Y132">
        <f t="shared" si="187"/>
        <v>0</v>
      </c>
      <c r="AA132">
        <v>28045061</v>
      </c>
      <c r="AB132">
        <f t="shared" si="188"/>
        <v>120.81</v>
      </c>
      <c r="AC132">
        <f>ROUND((ES132),2)</f>
        <v>120.81</v>
      </c>
      <c r="AD132">
        <f>ROUND((((ET132)-(EU132))+AE132),2)</f>
        <v>0</v>
      </c>
      <c r="AE132">
        <f>ROUND((EU132),2)</f>
        <v>0</v>
      </c>
      <c r="AF132">
        <f>ROUND((EV132),2)</f>
        <v>0</v>
      </c>
      <c r="AG132">
        <f t="shared" si="189"/>
        <v>0</v>
      </c>
      <c r="AH132">
        <f>(EW132)</f>
        <v>0</v>
      </c>
      <c r="AI132">
        <f>(EX132)</f>
        <v>0</v>
      </c>
      <c r="AJ132">
        <f t="shared" si="190"/>
        <v>0</v>
      </c>
      <c r="AK132">
        <v>120.81</v>
      </c>
      <c r="AL132">
        <v>120.81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115</v>
      </c>
      <c r="AU132">
        <v>71</v>
      </c>
      <c r="AV132">
        <v>1</v>
      </c>
      <c r="AW132">
        <v>1</v>
      </c>
      <c r="AZ132">
        <v>6.71</v>
      </c>
      <c r="BA132">
        <v>1</v>
      </c>
      <c r="BB132">
        <v>1</v>
      </c>
      <c r="BC132">
        <v>6.71</v>
      </c>
      <c r="BD132" t="s">
        <v>6</v>
      </c>
      <c r="BE132" t="s">
        <v>6</v>
      </c>
      <c r="BF132" t="s">
        <v>6</v>
      </c>
      <c r="BG132" t="s">
        <v>6</v>
      </c>
      <c r="BH132">
        <v>3</v>
      </c>
      <c r="BI132">
        <v>1</v>
      </c>
      <c r="BJ132" t="s">
        <v>258</v>
      </c>
      <c r="BM132">
        <v>18001</v>
      </c>
      <c r="BN132">
        <v>0</v>
      </c>
      <c r="BO132" t="s">
        <v>6</v>
      </c>
      <c r="BP132">
        <v>0</v>
      </c>
      <c r="BQ132">
        <v>2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6</v>
      </c>
      <c r="BZ132">
        <v>128</v>
      </c>
      <c r="CA132">
        <v>83</v>
      </c>
      <c r="CE132">
        <v>0</v>
      </c>
      <c r="CF132">
        <v>0</v>
      </c>
      <c r="CG132">
        <v>0</v>
      </c>
      <c r="CM132">
        <v>0</v>
      </c>
      <c r="CN132" t="s">
        <v>6</v>
      </c>
      <c r="CO132">
        <v>0</v>
      </c>
      <c r="CP132">
        <f t="shared" si="191"/>
        <v>3242.54</v>
      </c>
      <c r="CQ132">
        <f t="shared" si="192"/>
        <v>810.63509999999997</v>
      </c>
      <c r="CR132">
        <f t="shared" si="193"/>
        <v>0</v>
      </c>
      <c r="CS132">
        <f t="shared" si="194"/>
        <v>0</v>
      </c>
      <c r="CT132">
        <f t="shared" si="195"/>
        <v>0</v>
      </c>
      <c r="CU132">
        <f t="shared" si="196"/>
        <v>0</v>
      </c>
      <c r="CV132">
        <f t="shared" si="197"/>
        <v>0</v>
      </c>
      <c r="CW132">
        <f t="shared" si="198"/>
        <v>0</v>
      </c>
      <c r="CX132">
        <f t="shared" si="199"/>
        <v>0</v>
      </c>
      <c r="CY132">
        <f t="shared" si="200"/>
        <v>0</v>
      </c>
      <c r="CZ132">
        <f t="shared" si="201"/>
        <v>0</v>
      </c>
      <c r="DC132" t="s">
        <v>6</v>
      </c>
      <c r="DD132" t="s">
        <v>6</v>
      </c>
      <c r="DE132" t="s">
        <v>6</v>
      </c>
      <c r="DF132" t="s">
        <v>6</v>
      </c>
      <c r="DG132" t="s">
        <v>6</v>
      </c>
      <c r="DH132" t="s">
        <v>6</v>
      </c>
      <c r="DI132" t="s">
        <v>6</v>
      </c>
      <c r="DJ132" t="s">
        <v>6</v>
      </c>
      <c r="DK132" t="s">
        <v>6</v>
      </c>
      <c r="DL132" t="s">
        <v>6</v>
      </c>
      <c r="DM132" t="s">
        <v>6</v>
      </c>
      <c r="DN132">
        <v>0</v>
      </c>
      <c r="DO132">
        <v>0</v>
      </c>
      <c r="DP132">
        <v>1</v>
      </c>
      <c r="DQ132">
        <v>1</v>
      </c>
      <c r="DU132">
        <v>1013</v>
      </c>
      <c r="DV132" t="s">
        <v>257</v>
      </c>
      <c r="DW132" t="s">
        <v>257</v>
      </c>
      <c r="DX132">
        <v>1</v>
      </c>
      <c r="EE132">
        <v>27029052</v>
      </c>
      <c r="EF132">
        <v>2</v>
      </c>
      <c r="EG132" t="s">
        <v>30</v>
      </c>
      <c r="EH132">
        <v>0</v>
      </c>
      <c r="EI132" t="s">
        <v>6</v>
      </c>
      <c r="EJ132">
        <v>1</v>
      </c>
      <c r="EK132">
        <v>18001</v>
      </c>
      <c r="EL132" t="s">
        <v>252</v>
      </c>
      <c r="EM132" t="s">
        <v>253</v>
      </c>
      <c r="EO132" t="s">
        <v>6</v>
      </c>
      <c r="EQ132">
        <v>0</v>
      </c>
      <c r="ER132">
        <v>120.81</v>
      </c>
      <c r="ES132">
        <v>120.81</v>
      </c>
      <c r="ET132">
        <v>0</v>
      </c>
      <c r="EU132">
        <v>0</v>
      </c>
      <c r="EV132">
        <v>0</v>
      </c>
      <c r="EW132">
        <v>0</v>
      </c>
      <c r="EX132">
        <v>0</v>
      </c>
      <c r="FQ132">
        <v>0</v>
      </c>
      <c r="FR132">
        <f t="shared" si="202"/>
        <v>0</v>
      </c>
      <c r="FS132">
        <v>0</v>
      </c>
      <c r="FT132" t="s">
        <v>33</v>
      </c>
      <c r="FU132" t="s">
        <v>34</v>
      </c>
      <c r="FX132">
        <v>115.2</v>
      </c>
      <c r="FY132">
        <v>70.55</v>
      </c>
      <c r="GA132" t="s">
        <v>6</v>
      </c>
      <c r="GD132">
        <v>0</v>
      </c>
      <c r="GF132">
        <v>1411537405</v>
      </c>
      <c r="GG132">
        <v>1</v>
      </c>
      <c r="GH132">
        <v>1</v>
      </c>
      <c r="GI132">
        <v>4</v>
      </c>
      <c r="GJ132">
        <v>0</v>
      </c>
      <c r="GK132">
        <f>ROUND(R132*(S12)/100,2)</f>
        <v>0</v>
      </c>
      <c r="GL132">
        <f t="shared" si="203"/>
        <v>0</v>
      </c>
      <c r="GM132">
        <f t="shared" si="204"/>
        <v>3242.54</v>
      </c>
      <c r="GN132">
        <f t="shared" si="205"/>
        <v>3242.54</v>
      </c>
      <c r="GO132">
        <f t="shared" si="206"/>
        <v>0</v>
      </c>
      <c r="GP132">
        <f t="shared" si="207"/>
        <v>0</v>
      </c>
      <c r="GR132">
        <v>0</v>
      </c>
      <c r="GS132">
        <v>3</v>
      </c>
      <c r="GT132">
        <v>0</v>
      </c>
      <c r="GU132" t="s">
        <v>6</v>
      </c>
      <c r="GV132">
        <f t="shared" si="208"/>
        <v>0</v>
      </c>
      <c r="GW132">
        <v>1</v>
      </c>
      <c r="GX132">
        <f t="shared" si="209"/>
        <v>0</v>
      </c>
      <c r="HA132">
        <v>0</v>
      </c>
      <c r="HB132">
        <v>0</v>
      </c>
      <c r="HC132">
        <f t="shared" si="210"/>
        <v>0</v>
      </c>
      <c r="IK132">
        <v>0</v>
      </c>
    </row>
    <row r="133" spans="1:255" x14ac:dyDescent="0.2">
      <c r="A133" s="2">
        <v>17</v>
      </c>
      <c r="B133" s="2">
        <v>1</v>
      </c>
      <c r="C133" s="2">
        <f>ROW(SmtRes!A402)</f>
        <v>402</v>
      </c>
      <c r="D133" s="2">
        <f>ROW(EtalonRes!A379)</f>
        <v>379</v>
      </c>
      <c r="E133" s="2" t="s">
        <v>259</v>
      </c>
      <c r="F133" s="2" t="s">
        <v>249</v>
      </c>
      <c r="G133" s="2" t="s">
        <v>260</v>
      </c>
      <c r="H133" s="2" t="s">
        <v>53</v>
      </c>
      <c r="I133" s="2">
        <v>2</v>
      </c>
      <c r="J133" s="2">
        <v>0</v>
      </c>
      <c r="K133" s="2"/>
      <c r="L133" s="2"/>
      <c r="M133" s="2"/>
      <c r="N133" s="2"/>
      <c r="O133" s="2">
        <f t="shared" si="177"/>
        <v>180.48</v>
      </c>
      <c r="P133" s="2">
        <f t="shared" si="178"/>
        <v>0</v>
      </c>
      <c r="Q133" s="2">
        <f t="shared" si="179"/>
        <v>30.58</v>
      </c>
      <c r="R133" s="2">
        <f t="shared" si="180"/>
        <v>3.84</v>
      </c>
      <c r="S133" s="2">
        <f t="shared" si="181"/>
        <v>149.9</v>
      </c>
      <c r="T133" s="2">
        <f t="shared" si="182"/>
        <v>0</v>
      </c>
      <c r="U133" s="2">
        <f t="shared" si="183"/>
        <v>16.136000000000003</v>
      </c>
      <c r="V133" s="2">
        <f t="shared" si="184"/>
        <v>0.31200000000000006</v>
      </c>
      <c r="W133" s="2">
        <f t="shared" si="185"/>
        <v>0</v>
      </c>
      <c r="X133" s="2">
        <f t="shared" si="186"/>
        <v>176.8</v>
      </c>
      <c r="Y133" s="2">
        <f t="shared" si="187"/>
        <v>109.16</v>
      </c>
      <c r="Z133" s="2"/>
      <c r="AA133" s="2">
        <v>28045047</v>
      </c>
      <c r="AB133" s="2">
        <f t="shared" si="188"/>
        <v>90.24</v>
      </c>
      <c r="AC133" s="2">
        <f>ROUND(((ES133*0)),2)</f>
        <v>0</v>
      </c>
      <c r="AD133" s="2">
        <f>ROUND(((((ET133*0.4))-((EU133*0.4)))+AE133),2)</f>
        <v>15.29</v>
      </c>
      <c r="AE133" s="2">
        <f>ROUND(((EU133*0.4)),2)</f>
        <v>1.92</v>
      </c>
      <c r="AF133" s="2">
        <f>ROUND(((EV133*0.4)),2)</f>
        <v>74.95</v>
      </c>
      <c r="AG133" s="2">
        <f t="shared" si="189"/>
        <v>0</v>
      </c>
      <c r="AH133" s="2">
        <f>((EW133*0.4))</f>
        <v>8.0680000000000014</v>
      </c>
      <c r="AI133" s="2">
        <f>((EX133*0.4))</f>
        <v>0.15600000000000003</v>
      </c>
      <c r="AJ133" s="2">
        <f t="shared" si="190"/>
        <v>0</v>
      </c>
      <c r="AK133" s="2">
        <v>302.93</v>
      </c>
      <c r="AL133" s="2">
        <v>77.31</v>
      </c>
      <c r="AM133" s="2">
        <v>38.24</v>
      </c>
      <c r="AN133" s="2">
        <v>4.8099999999999996</v>
      </c>
      <c r="AO133" s="2">
        <v>187.38</v>
      </c>
      <c r="AP133" s="2">
        <v>0</v>
      </c>
      <c r="AQ133" s="2">
        <v>20.170000000000002</v>
      </c>
      <c r="AR133" s="2">
        <v>0.39</v>
      </c>
      <c r="AS133" s="2">
        <v>0</v>
      </c>
      <c r="AT133" s="2">
        <v>115</v>
      </c>
      <c r="AU133" s="2">
        <v>71</v>
      </c>
      <c r="AV133" s="2">
        <v>1</v>
      </c>
      <c r="AW133" s="2">
        <v>1</v>
      </c>
      <c r="AX133" s="2"/>
      <c r="AY133" s="2"/>
      <c r="AZ133" s="2">
        <v>1</v>
      </c>
      <c r="BA133" s="2">
        <v>1</v>
      </c>
      <c r="BB133" s="2">
        <v>1</v>
      </c>
      <c r="BC133" s="2">
        <v>1</v>
      </c>
      <c r="BD133" s="2" t="s">
        <v>6</v>
      </c>
      <c r="BE133" s="2" t="s">
        <v>6</v>
      </c>
      <c r="BF133" s="2" t="s">
        <v>6</v>
      </c>
      <c r="BG133" s="2" t="s">
        <v>6</v>
      </c>
      <c r="BH133" s="2">
        <v>0</v>
      </c>
      <c r="BI133" s="2">
        <v>1</v>
      </c>
      <c r="BJ133" s="2" t="s">
        <v>251</v>
      </c>
      <c r="BK133" s="2"/>
      <c r="BL133" s="2"/>
      <c r="BM133" s="2">
        <v>18001</v>
      </c>
      <c r="BN133" s="2">
        <v>0</v>
      </c>
      <c r="BO133" s="2" t="s">
        <v>6</v>
      </c>
      <c r="BP133" s="2">
        <v>0</v>
      </c>
      <c r="BQ133" s="2">
        <v>2</v>
      </c>
      <c r="BR133" s="2">
        <v>0</v>
      </c>
      <c r="BS133" s="2">
        <v>1</v>
      </c>
      <c r="BT133" s="2">
        <v>1</v>
      </c>
      <c r="BU133" s="2">
        <v>1</v>
      </c>
      <c r="BV133" s="2">
        <v>1</v>
      </c>
      <c r="BW133" s="2">
        <v>1</v>
      </c>
      <c r="BX133" s="2">
        <v>1</v>
      </c>
      <c r="BY133" s="2" t="s">
        <v>6</v>
      </c>
      <c r="BZ133" s="2">
        <v>128</v>
      </c>
      <c r="CA133" s="2">
        <v>83</v>
      </c>
      <c r="CB133" s="2"/>
      <c r="CC133" s="2"/>
      <c r="CD133" s="2"/>
      <c r="CE133" s="2">
        <v>0</v>
      </c>
      <c r="CF133" s="2">
        <v>0</v>
      </c>
      <c r="CG133" s="2">
        <v>0</v>
      </c>
      <c r="CH133" s="2"/>
      <c r="CI133" s="2"/>
      <c r="CJ133" s="2"/>
      <c r="CK133" s="2"/>
      <c r="CL133" s="2"/>
      <c r="CM133" s="2">
        <v>0</v>
      </c>
      <c r="CN133" s="2" t="s">
        <v>261</v>
      </c>
      <c r="CO133" s="2">
        <v>0</v>
      </c>
      <c r="CP133" s="2">
        <f t="shared" si="191"/>
        <v>180.48000000000002</v>
      </c>
      <c r="CQ133" s="2">
        <f t="shared" si="192"/>
        <v>0</v>
      </c>
      <c r="CR133" s="2">
        <f t="shared" si="193"/>
        <v>15.29</v>
      </c>
      <c r="CS133" s="2">
        <f t="shared" si="194"/>
        <v>1.92</v>
      </c>
      <c r="CT133" s="2">
        <f t="shared" si="195"/>
        <v>74.95</v>
      </c>
      <c r="CU133" s="2">
        <f t="shared" si="196"/>
        <v>0</v>
      </c>
      <c r="CV133" s="2">
        <f t="shared" si="197"/>
        <v>8.0680000000000014</v>
      </c>
      <c r="CW133" s="2">
        <f t="shared" si="198"/>
        <v>0.15600000000000003</v>
      </c>
      <c r="CX133" s="2">
        <f t="shared" si="199"/>
        <v>0</v>
      </c>
      <c r="CY133" s="2">
        <f t="shared" si="200"/>
        <v>176.80100000000002</v>
      </c>
      <c r="CZ133" s="2">
        <f t="shared" si="201"/>
        <v>109.15540000000001</v>
      </c>
      <c r="DA133" s="2"/>
      <c r="DB133" s="2"/>
      <c r="DC133" s="2" t="s">
        <v>6</v>
      </c>
      <c r="DD133" s="2" t="s">
        <v>262</v>
      </c>
      <c r="DE133" s="2" t="s">
        <v>263</v>
      </c>
      <c r="DF133" s="2" t="s">
        <v>263</v>
      </c>
      <c r="DG133" s="2" t="s">
        <v>263</v>
      </c>
      <c r="DH133" s="2" t="s">
        <v>6</v>
      </c>
      <c r="DI133" s="2" t="s">
        <v>263</v>
      </c>
      <c r="DJ133" s="2" t="s">
        <v>263</v>
      </c>
      <c r="DK133" s="2" t="s">
        <v>6</v>
      </c>
      <c r="DL133" s="2" t="s">
        <v>6</v>
      </c>
      <c r="DM133" s="2" t="s">
        <v>6</v>
      </c>
      <c r="DN133" s="2">
        <v>0</v>
      </c>
      <c r="DO133" s="2">
        <v>0</v>
      </c>
      <c r="DP133" s="2">
        <v>1</v>
      </c>
      <c r="DQ133" s="2">
        <v>1</v>
      </c>
      <c r="DR133" s="2"/>
      <c r="DS133" s="2"/>
      <c r="DT133" s="2"/>
      <c r="DU133" s="2">
        <v>1013</v>
      </c>
      <c r="DV133" s="2" t="s">
        <v>53</v>
      </c>
      <c r="DW133" s="2" t="s">
        <v>53</v>
      </c>
      <c r="DX133" s="2">
        <v>1</v>
      </c>
      <c r="DY133" s="2"/>
      <c r="DZ133" s="2"/>
      <c r="EA133" s="2"/>
      <c r="EB133" s="2"/>
      <c r="EC133" s="2"/>
      <c r="ED133" s="2"/>
      <c r="EE133" s="2">
        <v>27029052</v>
      </c>
      <c r="EF133" s="2">
        <v>2</v>
      </c>
      <c r="EG133" s="2" t="s">
        <v>30</v>
      </c>
      <c r="EH133" s="2">
        <v>0</v>
      </c>
      <c r="EI133" s="2" t="s">
        <v>6</v>
      </c>
      <c r="EJ133" s="2">
        <v>1</v>
      </c>
      <c r="EK133" s="2">
        <v>18001</v>
      </c>
      <c r="EL133" s="2" t="s">
        <v>252</v>
      </c>
      <c r="EM133" s="2" t="s">
        <v>253</v>
      </c>
      <c r="EN133" s="2"/>
      <c r="EO133" s="2" t="s">
        <v>264</v>
      </c>
      <c r="EP133" s="2"/>
      <c r="EQ133" s="2">
        <v>0</v>
      </c>
      <c r="ER133" s="2">
        <v>302.93</v>
      </c>
      <c r="ES133" s="2">
        <v>77.31</v>
      </c>
      <c r="ET133" s="2">
        <v>38.24</v>
      </c>
      <c r="EU133" s="2">
        <v>4.8099999999999996</v>
      </c>
      <c r="EV133" s="2">
        <v>187.38</v>
      </c>
      <c r="EW133" s="2">
        <v>20.170000000000002</v>
      </c>
      <c r="EX133" s="2">
        <v>0.39</v>
      </c>
      <c r="EY133" s="2">
        <v>0</v>
      </c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>
        <v>0</v>
      </c>
      <c r="FR133" s="2">
        <f t="shared" si="202"/>
        <v>0</v>
      </c>
      <c r="FS133" s="2">
        <v>0</v>
      </c>
      <c r="FT133" s="2" t="s">
        <v>33</v>
      </c>
      <c r="FU133" s="2" t="s">
        <v>34</v>
      </c>
      <c r="FV133" s="2"/>
      <c r="FW133" s="2"/>
      <c r="FX133" s="2">
        <v>115.2</v>
      </c>
      <c r="FY133" s="2">
        <v>70.55</v>
      </c>
      <c r="FZ133" s="2"/>
      <c r="GA133" s="2" t="s">
        <v>6</v>
      </c>
      <c r="GB133" s="2"/>
      <c r="GC133" s="2"/>
      <c r="GD133" s="2">
        <v>0</v>
      </c>
      <c r="GE133" s="2"/>
      <c r="GF133" s="2">
        <v>1481398568</v>
      </c>
      <c r="GG133" s="2">
        <v>2</v>
      </c>
      <c r="GH133" s="2">
        <v>1</v>
      </c>
      <c r="GI133" s="2">
        <v>-2</v>
      </c>
      <c r="GJ133" s="2">
        <v>0</v>
      </c>
      <c r="GK133" s="2">
        <f>ROUND(R133*(R12)/100,2)</f>
        <v>0</v>
      </c>
      <c r="GL133" s="2">
        <f t="shared" si="203"/>
        <v>0</v>
      </c>
      <c r="GM133" s="2">
        <f t="shared" si="204"/>
        <v>466.44</v>
      </c>
      <c r="GN133" s="2">
        <f t="shared" si="205"/>
        <v>466.44</v>
      </c>
      <c r="GO133" s="2">
        <f t="shared" si="206"/>
        <v>0</v>
      </c>
      <c r="GP133" s="2">
        <f t="shared" si="207"/>
        <v>0</v>
      </c>
      <c r="GQ133" s="2"/>
      <c r="GR133" s="2">
        <v>0</v>
      </c>
      <c r="GS133" s="2">
        <v>3</v>
      </c>
      <c r="GT133" s="2">
        <v>0</v>
      </c>
      <c r="GU133" s="2" t="s">
        <v>6</v>
      </c>
      <c r="GV133" s="2">
        <f t="shared" si="208"/>
        <v>0</v>
      </c>
      <c r="GW133" s="2">
        <v>1</v>
      </c>
      <c r="GX133" s="2">
        <f t="shared" si="209"/>
        <v>0</v>
      </c>
      <c r="GY133" s="2"/>
      <c r="GZ133" s="2"/>
      <c r="HA133" s="2">
        <v>0</v>
      </c>
      <c r="HB133" s="2">
        <v>0</v>
      </c>
      <c r="HC133" s="2">
        <f t="shared" si="210"/>
        <v>0</v>
      </c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>
        <v>0</v>
      </c>
      <c r="IL133" s="2"/>
      <c r="IM133" s="2"/>
      <c r="IN133" s="2"/>
      <c r="IO133" s="2"/>
      <c r="IP133" s="2"/>
      <c r="IQ133" s="2"/>
      <c r="IR133" s="2"/>
      <c r="IS133" s="2"/>
      <c r="IT133" s="2"/>
      <c r="IU133" s="2"/>
    </row>
    <row r="134" spans="1:255" x14ac:dyDescent="0.2">
      <c r="A134">
        <v>17</v>
      </c>
      <c r="B134">
        <v>1</v>
      </c>
      <c r="C134">
        <f>ROW(SmtRes!A412)</f>
        <v>412</v>
      </c>
      <c r="D134">
        <f>ROW(EtalonRes!A390)</f>
        <v>390</v>
      </c>
      <c r="E134" t="s">
        <v>259</v>
      </c>
      <c r="F134" t="s">
        <v>249</v>
      </c>
      <c r="G134" t="s">
        <v>260</v>
      </c>
      <c r="H134" t="s">
        <v>53</v>
      </c>
      <c r="I134">
        <v>2</v>
      </c>
      <c r="J134">
        <v>0</v>
      </c>
      <c r="O134">
        <f t="shared" si="177"/>
        <v>1211.02</v>
      </c>
      <c r="P134">
        <f t="shared" si="178"/>
        <v>0</v>
      </c>
      <c r="Q134">
        <f t="shared" si="179"/>
        <v>205.19</v>
      </c>
      <c r="R134">
        <f t="shared" si="180"/>
        <v>25.77</v>
      </c>
      <c r="S134">
        <f t="shared" si="181"/>
        <v>1005.83</v>
      </c>
      <c r="T134">
        <f t="shared" si="182"/>
        <v>0</v>
      </c>
      <c r="U134">
        <f t="shared" si="183"/>
        <v>16.136000000000003</v>
      </c>
      <c r="V134">
        <f t="shared" si="184"/>
        <v>0.31200000000000006</v>
      </c>
      <c r="W134">
        <f t="shared" si="185"/>
        <v>0</v>
      </c>
      <c r="X134">
        <f t="shared" si="186"/>
        <v>1186.3399999999999</v>
      </c>
      <c r="Y134">
        <f t="shared" si="187"/>
        <v>732.44</v>
      </c>
      <c r="AA134">
        <v>28045061</v>
      </c>
      <c r="AB134">
        <f t="shared" si="188"/>
        <v>90.24</v>
      </c>
      <c r="AC134">
        <f>ROUND(((ES134*0)),2)</f>
        <v>0</v>
      </c>
      <c r="AD134">
        <f>ROUND(((((ET134*0.4))-((EU134*0.4)))+AE134),2)</f>
        <v>15.29</v>
      </c>
      <c r="AE134">
        <f>ROUND(((EU134*0.4)),2)</f>
        <v>1.92</v>
      </c>
      <c r="AF134">
        <f>ROUND(((EV134*0.4)),2)</f>
        <v>74.95</v>
      </c>
      <c r="AG134">
        <f t="shared" si="189"/>
        <v>0</v>
      </c>
      <c r="AH134">
        <f>((EW134*0.4))</f>
        <v>8.0680000000000014</v>
      </c>
      <c r="AI134">
        <f>((EX134*0.4))</f>
        <v>0.15600000000000003</v>
      </c>
      <c r="AJ134">
        <f t="shared" si="190"/>
        <v>0</v>
      </c>
      <c r="AK134">
        <v>302.93</v>
      </c>
      <c r="AL134">
        <v>77.31</v>
      </c>
      <c r="AM134">
        <v>38.24</v>
      </c>
      <c r="AN134">
        <v>4.8099999999999996</v>
      </c>
      <c r="AO134">
        <v>187.38</v>
      </c>
      <c r="AP134">
        <v>0</v>
      </c>
      <c r="AQ134">
        <v>20.170000000000002</v>
      </c>
      <c r="AR134">
        <v>0.39</v>
      </c>
      <c r="AS134">
        <v>0</v>
      </c>
      <c r="AT134">
        <v>115</v>
      </c>
      <c r="AU134">
        <v>71</v>
      </c>
      <c r="AV134">
        <v>1</v>
      </c>
      <c r="AW134">
        <v>1</v>
      </c>
      <c r="AZ134">
        <v>6.71</v>
      </c>
      <c r="BA134">
        <v>6.71</v>
      </c>
      <c r="BB134">
        <v>6.71</v>
      </c>
      <c r="BC134">
        <v>6.71</v>
      </c>
      <c r="BD134" t="s">
        <v>6</v>
      </c>
      <c r="BE134" t="s">
        <v>6</v>
      </c>
      <c r="BF134" t="s">
        <v>6</v>
      </c>
      <c r="BG134" t="s">
        <v>6</v>
      </c>
      <c r="BH134">
        <v>0</v>
      </c>
      <c r="BI134">
        <v>1</v>
      </c>
      <c r="BJ134" t="s">
        <v>251</v>
      </c>
      <c r="BM134">
        <v>18001</v>
      </c>
      <c r="BN134">
        <v>0</v>
      </c>
      <c r="BO134" t="s">
        <v>6</v>
      </c>
      <c r="BP134">
        <v>0</v>
      </c>
      <c r="BQ134">
        <v>2</v>
      </c>
      <c r="BR134">
        <v>0</v>
      </c>
      <c r="BS134">
        <v>6.71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6</v>
      </c>
      <c r="BZ134">
        <v>128</v>
      </c>
      <c r="CA134">
        <v>83</v>
      </c>
      <c r="CE134">
        <v>0</v>
      </c>
      <c r="CF134">
        <v>0</v>
      </c>
      <c r="CG134">
        <v>0</v>
      </c>
      <c r="CM134">
        <v>0</v>
      </c>
      <c r="CN134" t="s">
        <v>261</v>
      </c>
      <c r="CO134">
        <v>0</v>
      </c>
      <c r="CP134">
        <f t="shared" si="191"/>
        <v>1211.02</v>
      </c>
      <c r="CQ134">
        <f t="shared" si="192"/>
        <v>0</v>
      </c>
      <c r="CR134">
        <f t="shared" si="193"/>
        <v>102.5959</v>
      </c>
      <c r="CS134">
        <f t="shared" si="194"/>
        <v>12.883199999999999</v>
      </c>
      <c r="CT134">
        <f t="shared" si="195"/>
        <v>502.91450000000003</v>
      </c>
      <c r="CU134">
        <f t="shared" si="196"/>
        <v>0</v>
      </c>
      <c r="CV134">
        <f t="shared" si="197"/>
        <v>8.0680000000000014</v>
      </c>
      <c r="CW134">
        <f t="shared" si="198"/>
        <v>0.15600000000000003</v>
      </c>
      <c r="CX134">
        <f t="shared" si="199"/>
        <v>0</v>
      </c>
      <c r="CY134">
        <f t="shared" si="200"/>
        <v>1186.3400000000001</v>
      </c>
      <c r="CZ134">
        <f t="shared" si="201"/>
        <v>732.43600000000004</v>
      </c>
      <c r="DC134" t="s">
        <v>6</v>
      </c>
      <c r="DD134" t="s">
        <v>262</v>
      </c>
      <c r="DE134" t="s">
        <v>263</v>
      </c>
      <c r="DF134" t="s">
        <v>263</v>
      </c>
      <c r="DG134" t="s">
        <v>263</v>
      </c>
      <c r="DH134" t="s">
        <v>6</v>
      </c>
      <c r="DI134" t="s">
        <v>263</v>
      </c>
      <c r="DJ134" t="s">
        <v>263</v>
      </c>
      <c r="DK134" t="s">
        <v>6</v>
      </c>
      <c r="DL134" t="s">
        <v>6</v>
      </c>
      <c r="DM134" t="s">
        <v>6</v>
      </c>
      <c r="DN134">
        <v>0</v>
      </c>
      <c r="DO134">
        <v>0</v>
      </c>
      <c r="DP134">
        <v>1</v>
      </c>
      <c r="DQ134">
        <v>1</v>
      </c>
      <c r="DU134">
        <v>1013</v>
      </c>
      <c r="DV134" t="s">
        <v>53</v>
      </c>
      <c r="DW134" t="s">
        <v>53</v>
      </c>
      <c r="DX134">
        <v>1</v>
      </c>
      <c r="EE134">
        <v>27029052</v>
      </c>
      <c r="EF134">
        <v>2</v>
      </c>
      <c r="EG134" t="s">
        <v>30</v>
      </c>
      <c r="EH134">
        <v>0</v>
      </c>
      <c r="EI134" t="s">
        <v>6</v>
      </c>
      <c r="EJ134">
        <v>1</v>
      </c>
      <c r="EK134">
        <v>18001</v>
      </c>
      <c r="EL134" t="s">
        <v>252</v>
      </c>
      <c r="EM134" t="s">
        <v>253</v>
      </c>
      <c r="EO134" t="s">
        <v>264</v>
      </c>
      <c r="EQ134">
        <v>0</v>
      </c>
      <c r="ER134">
        <v>302.93</v>
      </c>
      <c r="ES134">
        <v>77.31</v>
      </c>
      <c r="ET134">
        <v>38.24</v>
      </c>
      <c r="EU134">
        <v>4.8099999999999996</v>
      </c>
      <c r="EV134">
        <v>187.38</v>
      </c>
      <c r="EW134">
        <v>20.170000000000002</v>
      </c>
      <c r="EX134">
        <v>0.39</v>
      </c>
      <c r="EY134">
        <v>0</v>
      </c>
      <c r="FQ134">
        <v>0</v>
      </c>
      <c r="FR134">
        <f t="shared" si="202"/>
        <v>0</v>
      </c>
      <c r="FS134">
        <v>0</v>
      </c>
      <c r="FT134" t="s">
        <v>33</v>
      </c>
      <c r="FU134" t="s">
        <v>34</v>
      </c>
      <c r="FX134">
        <v>115.2</v>
      </c>
      <c r="FY134">
        <v>70.55</v>
      </c>
      <c r="GA134" t="s">
        <v>6</v>
      </c>
      <c r="GD134">
        <v>0</v>
      </c>
      <c r="GF134">
        <v>1481398568</v>
      </c>
      <c r="GG134">
        <v>1</v>
      </c>
      <c r="GH134">
        <v>1</v>
      </c>
      <c r="GI134">
        <v>4</v>
      </c>
      <c r="GJ134">
        <v>0</v>
      </c>
      <c r="GK134">
        <f>ROUND(R134*(S12)/100,2)</f>
        <v>0</v>
      </c>
      <c r="GL134">
        <f t="shared" si="203"/>
        <v>0</v>
      </c>
      <c r="GM134">
        <f t="shared" si="204"/>
        <v>3129.8</v>
      </c>
      <c r="GN134">
        <f t="shared" si="205"/>
        <v>3129.8</v>
      </c>
      <c r="GO134">
        <f t="shared" si="206"/>
        <v>0</v>
      </c>
      <c r="GP134">
        <f t="shared" si="207"/>
        <v>0</v>
      </c>
      <c r="GR134">
        <v>0</v>
      </c>
      <c r="GS134">
        <v>3</v>
      </c>
      <c r="GT134">
        <v>0</v>
      </c>
      <c r="GU134" t="s">
        <v>6</v>
      </c>
      <c r="GV134">
        <f t="shared" si="208"/>
        <v>0</v>
      </c>
      <c r="GW134">
        <v>1</v>
      </c>
      <c r="GX134">
        <f t="shared" si="209"/>
        <v>0</v>
      </c>
      <c r="HA134">
        <v>0</v>
      </c>
      <c r="HB134">
        <v>0</v>
      </c>
      <c r="HC134">
        <f t="shared" si="210"/>
        <v>0</v>
      </c>
      <c r="IK134">
        <v>0</v>
      </c>
    </row>
    <row r="135" spans="1:255" x14ac:dyDescent="0.2">
      <c r="A135" s="2">
        <v>17</v>
      </c>
      <c r="B135" s="2">
        <v>1</v>
      </c>
      <c r="C135" s="2">
        <f>ROW(SmtRes!A425)</f>
        <v>425</v>
      </c>
      <c r="D135" s="2">
        <f>ROW(EtalonRes!A405)</f>
        <v>405</v>
      </c>
      <c r="E135" s="2" t="s">
        <v>265</v>
      </c>
      <c r="F135" s="2" t="s">
        <v>266</v>
      </c>
      <c r="G135" s="2" t="s">
        <v>267</v>
      </c>
      <c r="H135" s="2" t="s">
        <v>53</v>
      </c>
      <c r="I135" s="2">
        <v>4</v>
      </c>
      <c r="J135" s="2">
        <v>0</v>
      </c>
      <c r="K135" s="2"/>
      <c r="L135" s="2"/>
      <c r="M135" s="2"/>
      <c r="N135" s="2"/>
      <c r="O135" s="2">
        <f t="shared" si="177"/>
        <v>647.08000000000004</v>
      </c>
      <c r="P135" s="2">
        <f t="shared" si="178"/>
        <v>259.48</v>
      </c>
      <c r="Q135" s="2">
        <f t="shared" si="179"/>
        <v>57.44</v>
      </c>
      <c r="R135" s="2">
        <f t="shared" si="180"/>
        <v>2</v>
      </c>
      <c r="S135" s="2">
        <f t="shared" si="181"/>
        <v>330.16</v>
      </c>
      <c r="T135" s="2">
        <f t="shared" si="182"/>
        <v>0</v>
      </c>
      <c r="U135" s="2">
        <f t="shared" si="183"/>
        <v>34.315999999999995</v>
      </c>
      <c r="V135" s="2">
        <f t="shared" si="184"/>
        <v>0.15</v>
      </c>
      <c r="W135" s="2">
        <f t="shared" si="185"/>
        <v>0</v>
      </c>
      <c r="X135" s="2">
        <f t="shared" si="186"/>
        <v>381.98</v>
      </c>
      <c r="Y135" s="2">
        <f t="shared" si="187"/>
        <v>235.83</v>
      </c>
      <c r="Z135" s="2"/>
      <c r="AA135" s="2">
        <v>28045047</v>
      </c>
      <c r="AB135" s="2">
        <f t="shared" si="188"/>
        <v>161.77000000000001</v>
      </c>
      <c r="AC135" s="2">
        <f>ROUND((ES135),2)</f>
        <v>64.87</v>
      </c>
      <c r="AD135" s="2">
        <f>ROUND(((((ET135*1.25))-((EU135*1.25)))+AE135),2)</f>
        <v>14.36</v>
      </c>
      <c r="AE135" s="2">
        <f>ROUND(((EU135*1.25)),2)</f>
        <v>0.5</v>
      </c>
      <c r="AF135" s="2">
        <f>ROUND(((EV135*1.15)),2)</f>
        <v>82.54</v>
      </c>
      <c r="AG135" s="2">
        <f t="shared" si="189"/>
        <v>0</v>
      </c>
      <c r="AH135" s="2">
        <f>((EW135*1.15))</f>
        <v>8.5789999999999988</v>
      </c>
      <c r="AI135" s="2">
        <f>((EX135*1.25))</f>
        <v>3.7499999999999999E-2</v>
      </c>
      <c r="AJ135" s="2">
        <f t="shared" si="190"/>
        <v>0</v>
      </c>
      <c r="AK135" s="2">
        <v>148.13</v>
      </c>
      <c r="AL135" s="2">
        <v>64.87</v>
      </c>
      <c r="AM135" s="2">
        <v>11.49</v>
      </c>
      <c r="AN135" s="2">
        <v>0.4</v>
      </c>
      <c r="AO135" s="2">
        <v>71.77</v>
      </c>
      <c r="AP135" s="2">
        <v>0</v>
      </c>
      <c r="AQ135" s="2">
        <v>7.46</v>
      </c>
      <c r="AR135" s="2">
        <v>0.03</v>
      </c>
      <c r="AS135" s="2">
        <v>0</v>
      </c>
      <c r="AT135" s="2">
        <v>115</v>
      </c>
      <c r="AU135" s="2">
        <v>71</v>
      </c>
      <c r="AV135" s="2">
        <v>1</v>
      </c>
      <c r="AW135" s="2">
        <v>1</v>
      </c>
      <c r="AX135" s="2"/>
      <c r="AY135" s="2"/>
      <c r="AZ135" s="2">
        <v>1</v>
      </c>
      <c r="BA135" s="2">
        <v>1</v>
      </c>
      <c r="BB135" s="2">
        <v>1</v>
      </c>
      <c r="BC135" s="2">
        <v>1</v>
      </c>
      <c r="BD135" s="2" t="s">
        <v>6</v>
      </c>
      <c r="BE135" s="2" t="s">
        <v>6</v>
      </c>
      <c r="BF135" s="2" t="s">
        <v>6</v>
      </c>
      <c r="BG135" s="2" t="s">
        <v>6</v>
      </c>
      <c r="BH135" s="2">
        <v>0</v>
      </c>
      <c r="BI135" s="2">
        <v>1</v>
      </c>
      <c r="BJ135" s="2" t="s">
        <v>268</v>
      </c>
      <c r="BK135" s="2"/>
      <c r="BL135" s="2"/>
      <c r="BM135" s="2">
        <v>16001</v>
      </c>
      <c r="BN135" s="2">
        <v>0</v>
      </c>
      <c r="BO135" s="2" t="s">
        <v>6</v>
      </c>
      <c r="BP135" s="2">
        <v>0</v>
      </c>
      <c r="BQ135" s="2">
        <v>2</v>
      </c>
      <c r="BR135" s="2">
        <v>0</v>
      </c>
      <c r="BS135" s="2">
        <v>1</v>
      </c>
      <c r="BT135" s="2">
        <v>1</v>
      </c>
      <c r="BU135" s="2">
        <v>1</v>
      </c>
      <c r="BV135" s="2">
        <v>1</v>
      </c>
      <c r="BW135" s="2">
        <v>1</v>
      </c>
      <c r="BX135" s="2">
        <v>1</v>
      </c>
      <c r="BY135" s="2" t="s">
        <v>6</v>
      </c>
      <c r="BZ135" s="2">
        <v>128</v>
      </c>
      <c r="CA135" s="2">
        <v>83</v>
      </c>
      <c r="CB135" s="2"/>
      <c r="CC135" s="2"/>
      <c r="CD135" s="2"/>
      <c r="CE135" s="2">
        <v>0</v>
      </c>
      <c r="CF135" s="2">
        <v>0</v>
      </c>
      <c r="CG135" s="2">
        <v>0</v>
      </c>
      <c r="CH135" s="2"/>
      <c r="CI135" s="2"/>
      <c r="CJ135" s="2"/>
      <c r="CK135" s="2"/>
      <c r="CL135" s="2"/>
      <c r="CM135" s="2">
        <v>0</v>
      </c>
      <c r="CN135" s="2" t="s">
        <v>678</v>
      </c>
      <c r="CO135" s="2">
        <v>0</v>
      </c>
      <c r="CP135" s="2">
        <f t="shared" si="191"/>
        <v>647.08000000000004</v>
      </c>
      <c r="CQ135" s="2">
        <f t="shared" si="192"/>
        <v>64.87</v>
      </c>
      <c r="CR135" s="2">
        <f t="shared" si="193"/>
        <v>14.36</v>
      </c>
      <c r="CS135" s="2">
        <f t="shared" si="194"/>
        <v>0.5</v>
      </c>
      <c r="CT135" s="2">
        <f t="shared" si="195"/>
        <v>82.54</v>
      </c>
      <c r="CU135" s="2">
        <f t="shared" si="196"/>
        <v>0</v>
      </c>
      <c r="CV135" s="2">
        <f t="shared" si="197"/>
        <v>8.5789999999999988</v>
      </c>
      <c r="CW135" s="2">
        <f t="shared" si="198"/>
        <v>3.7499999999999999E-2</v>
      </c>
      <c r="CX135" s="2">
        <f t="shared" si="199"/>
        <v>0</v>
      </c>
      <c r="CY135" s="2">
        <f t="shared" si="200"/>
        <v>381.98400000000004</v>
      </c>
      <c r="CZ135" s="2">
        <f t="shared" si="201"/>
        <v>235.83360000000002</v>
      </c>
      <c r="DA135" s="2"/>
      <c r="DB135" s="2"/>
      <c r="DC135" s="2" t="s">
        <v>6</v>
      </c>
      <c r="DD135" s="2" t="s">
        <v>6</v>
      </c>
      <c r="DE135" s="2" t="s">
        <v>72</v>
      </c>
      <c r="DF135" s="2" t="s">
        <v>72</v>
      </c>
      <c r="DG135" s="2" t="s">
        <v>73</v>
      </c>
      <c r="DH135" s="2" t="s">
        <v>6</v>
      </c>
      <c r="DI135" s="2" t="s">
        <v>73</v>
      </c>
      <c r="DJ135" s="2" t="s">
        <v>72</v>
      </c>
      <c r="DK135" s="2" t="s">
        <v>6</v>
      </c>
      <c r="DL135" s="2" t="s">
        <v>6</v>
      </c>
      <c r="DM135" s="2" t="s">
        <v>6</v>
      </c>
      <c r="DN135" s="2">
        <v>0</v>
      </c>
      <c r="DO135" s="2">
        <v>0</v>
      </c>
      <c r="DP135" s="2">
        <v>1</v>
      </c>
      <c r="DQ135" s="2">
        <v>1</v>
      </c>
      <c r="DR135" s="2"/>
      <c r="DS135" s="2"/>
      <c r="DT135" s="2"/>
      <c r="DU135" s="2">
        <v>1013</v>
      </c>
      <c r="DV135" s="2" t="s">
        <v>53</v>
      </c>
      <c r="DW135" s="2" t="s">
        <v>53</v>
      </c>
      <c r="DX135" s="2">
        <v>1</v>
      </c>
      <c r="DY135" s="2"/>
      <c r="DZ135" s="2"/>
      <c r="EA135" s="2"/>
      <c r="EB135" s="2"/>
      <c r="EC135" s="2"/>
      <c r="ED135" s="2"/>
      <c r="EE135" s="2">
        <v>27029050</v>
      </c>
      <c r="EF135" s="2">
        <v>2</v>
      </c>
      <c r="EG135" s="2" t="s">
        <v>30</v>
      </c>
      <c r="EH135" s="2">
        <v>0</v>
      </c>
      <c r="EI135" s="2" t="s">
        <v>6</v>
      </c>
      <c r="EJ135" s="2">
        <v>1</v>
      </c>
      <c r="EK135" s="2">
        <v>16001</v>
      </c>
      <c r="EL135" s="2" t="s">
        <v>269</v>
      </c>
      <c r="EM135" s="2" t="s">
        <v>270</v>
      </c>
      <c r="EN135" s="2"/>
      <c r="EO135" s="2" t="s">
        <v>76</v>
      </c>
      <c r="EP135" s="2"/>
      <c r="EQ135" s="2">
        <v>0</v>
      </c>
      <c r="ER135" s="2">
        <v>148.13</v>
      </c>
      <c r="ES135" s="2">
        <v>64.87</v>
      </c>
      <c r="ET135" s="2">
        <v>11.49</v>
      </c>
      <c r="EU135" s="2">
        <v>0.4</v>
      </c>
      <c r="EV135" s="2">
        <v>71.77</v>
      </c>
      <c r="EW135" s="2">
        <v>7.46</v>
      </c>
      <c r="EX135" s="2">
        <v>0.03</v>
      </c>
      <c r="EY135" s="2">
        <v>0</v>
      </c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>
        <v>0</v>
      </c>
      <c r="FR135" s="2">
        <f t="shared" si="202"/>
        <v>0</v>
      </c>
      <c r="FS135" s="2">
        <v>0</v>
      </c>
      <c r="FT135" s="2" t="s">
        <v>33</v>
      </c>
      <c r="FU135" s="2" t="s">
        <v>34</v>
      </c>
      <c r="FV135" s="2"/>
      <c r="FW135" s="2"/>
      <c r="FX135" s="2">
        <v>115.2</v>
      </c>
      <c r="FY135" s="2">
        <v>70.55</v>
      </c>
      <c r="FZ135" s="2"/>
      <c r="GA135" s="2" t="s">
        <v>6</v>
      </c>
      <c r="GB135" s="2"/>
      <c r="GC135" s="2"/>
      <c r="GD135" s="2">
        <v>0</v>
      </c>
      <c r="GE135" s="2"/>
      <c r="GF135" s="2">
        <v>776474105</v>
      </c>
      <c r="GG135" s="2">
        <v>2</v>
      </c>
      <c r="GH135" s="2">
        <v>1</v>
      </c>
      <c r="GI135" s="2">
        <v>-2</v>
      </c>
      <c r="GJ135" s="2">
        <v>0</v>
      </c>
      <c r="GK135" s="2">
        <f>ROUND(R135*(R12)/100,2)</f>
        <v>0</v>
      </c>
      <c r="GL135" s="2">
        <f t="shared" si="203"/>
        <v>0</v>
      </c>
      <c r="GM135" s="2">
        <f t="shared" si="204"/>
        <v>1264.8900000000001</v>
      </c>
      <c r="GN135" s="2">
        <f t="shared" si="205"/>
        <v>1264.8900000000001</v>
      </c>
      <c r="GO135" s="2">
        <f t="shared" si="206"/>
        <v>0</v>
      </c>
      <c r="GP135" s="2">
        <f t="shared" si="207"/>
        <v>0</v>
      </c>
      <c r="GQ135" s="2"/>
      <c r="GR135" s="2">
        <v>0</v>
      </c>
      <c r="GS135" s="2">
        <v>3</v>
      </c>
      <c r="GT135" s="2">
        <v>0</v>
      </c>
      <c r="GU135" s="2" t="s">
        <v>6</v>
      </c>
      <c r="GV135" s="2">
        <f t="shared" si="208"/>
        <v>0</v>
      </c>
      <c r="GW135" s="2">
        <v>1</v>
      </c>
      <c r="GX135" s="2">
        <f t="shared" si="209"/>
        <v>0</v>
      </c>
      <c r="GY135" s="2"/>
      <c r="GZ135" s="2"/>
      <c r="HA135" s="2">
        <v>0</v>
      </c>
      <c r="HB135" s="2">
        <v>0</v>
      </c>
      <c r="HC135" s="2">
        <f t="shared" si="210"/>
        <v>0</v>
      </c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>
        <v>0</v>
      </c>
      <c r="IL135" s="2"/>
      <c r="IM135" s="2"/>
      <c r="IN135" s="2"/>
      <c r="IO135" s="2"/>
      <c r="IP135" s="2"/>
      <c r="IQ135" s="2"/>
      <c r="IR135" s="2"/>
      <c r="IS135" s="2"/>
      <c r="IT135" s="2"/>
      <c r="IU135" s="2"/>
    </row>
    <row r="136" spans="1:255" x14ac:dyDescent="0.2">
      <c r="A136">
        <v>17</v>
      </c>
      <c r="B136">
        <v>1</v>
      </c>
      <c r="C136">
        <f>ROW(SmtRes!A438)</f>
        <v>438</v>
      </c>
      <c r="D136">
        <f>ROW(EtalonRes!A420)</f>
        <v>420</v>
      </c>
      <c r="E136" t="s">
        <v>265</v>
      </c>
      <c r="F136" t="s">
        <v>266</v>
      </c>
      <c r="G136" t="s">
        <v>267</v>
      </c>
      <c r="H136" t="s">
        <v>53</v>
      </c>
      <c r="I136">
        <v>4</v>
      </c>
      <c r="J136">
        <v>0</v>
      </c>
      <c r="O136">
        <f t="shared" si="177"/>
        <v>4341.8999999999996</v>
      </c>
      <c r="P136">
        <f t="shared" si="178"/>
        <v>1741.11</v>
      </c>
      <c r="Q136">
        <f t="shared" si="179"/>
        <v>385.42</v>
      </c>
      <c r="R136">
        <f t="shared" si="180"/>
        <v>13.42</v>
      </c>
      <c r="S136">
        <f t="shared" si="181"/>
        <v>2215.37</v>
      </c>
      <c r="T136">
        <f t="shared" si="182"/>
        <v>0</v>
      </c>
      <c r="U136">
        <f t="shared" si="183"/>
        <v>34.315999999999995</v>
      </c>
      <c r="V136">
        <f t="shared" si="184"/>
        <v>0.15</v>
      </c>
      <c r="W136">
        <f t="shared" si="185"/>
        <v>0</v>
      </c>
      <c r="X136">
        <f t="shared" si="186"/>
        <v>2563.11</v>
      </c>
      <c r="Y136">
        <f t="shared" si="187"/>
        <v>1582.44</v>
      </c>
      <c r="AA136">
        <v>28045061</v>
      </c>
      <c r="AB136">
        <f t="shared" si="188"/>
        <v>161.77000000000001</v>
      </c>
      <c r="AC136">
        <f>ROUND((ES136),2)</f>
        <v>64.87</v>
      </c>
      <c r="AD136">
        <f>ROUND(((((ET136*1.25))-((EU136*1.25)))+AE136),2)</f>
        <v>14.36</v>
      </c>
      <c r="AE136">
        <f>ROUND(((EU136*1.25)),2)</f>
        <v>0.5</v>
      </c>
      <c r="AF136">
        <f>ROUND(((EV136*1.15)),2)</f>
        <v>82.54</v>
      </c>
      <c r="AG136">
        <f t="shared" si="189"/>
        <v>0</v>
      </c>
      <c r="AH136">
        <f>((EW136*1.15))</f>
        <v>8.5789999999999988</v>
      </c>
      <c r="AI136">
        <f>((EX136*1.25))</f>
        <v>3.7499999999999999E-2</v>
      </c>
      <c r="AJ136">
        <f t="shared" si="190"/>
        <v>0</v>
      </c>
      <c r="AK136">
        <v>148.13</v>
      </c>
      <c r="AL136">
        <v>64.87</v>
      </c>
      <c r="AM136">
        <v>11.49</v>
      </c>
      <c r="AN136">
        <v>0.4</v>
      </c>
      <c r="AO136">
        <v>71.77</v>
      </c>
      <c r="AP136">
        <v>0</v>
      </c>
      <c r="AQ136">
        <v>7.46</v>
      </c>
      <c r="AR136">
        <v>0.03</v>
      </c>
      <c r="AS136">
        <v>0</v>
      </c>
      <c r="AT136">
        <v>115</v>
      </c>
      <c r="AU136">
        <v>71</v>
      </c>
      <c r="AV136">
        <v>1</v>
      </c>
      <c r="AW136">
        <v>1</v>
      </c>
      <c r="AZ136">
        <v>6.71</v>
      </c>
      <c r="BA136">
        <v>6.71</v>
      </c>
      <c r="BB136">
        <v>6.71</v>
      </c>
      <c r="BC136">
        <v>6.71</v>
      </c>
      <c r="BD136" t="s">
        <v>6</v>
      </c>
      <c r="BE136" t="s">
        <v>6</v>
      </c>
      <c r="BF136" t="s">
        <v>6</v>
      </c>
      <c r="BG136" t="s">
        <v>6</v>
      </c>
      <c r="BH136">
        <v>0</v>
      </c>
      <c r="BI136">
        <v>1</v>
      </c>
      <c r="BJ136" t="s">
        <v>268</v>
      </c>
      <c r="BM136">
        <v>16001</v>
      </c>
      <c r="BN136">
        <v>0</v>
      </c>
      <c r="BO136" t="s">
        <v>6</v>
      </c>
      <c r="BP136">
        <v>0</v>
      </c>
      <c r="BQ136">
        <v>2</v>
      </c>
      <c r="BR136">
        <v>0</v>
      </c>
      <c r="BS136">
        <v>6.71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6</v>
      </c>
      <c r="BZ136">
        <v>128</v>
      </c>
      <c r="CA136">
        <v>83</v>
      </c>
      <c r="CE136">
        <v>0</v>
      </c>
      <c r="CF136">
        <v>0</v>
      </c>
      <c r="CG136">
        <v>0</v>
      </c>
      <c r="CM136">
        <v>0</v>
      </c>
      <c r="CN136" t="s">
        <v>678</v>
      </c>
      <c r="CO136">
        <v>0</v>
      </c>
      <c r="CP136">
        <f t="shared" si="191"/>
        <v>4341.8999999999996</v>
      </c>
      <c r="CQ136">
        <f t="shared" si="192"/>
        <v>435.27770000000004</v>
      </c>
      <c r="CR136">
        <f t="shared" si="193"/>
        <v>96.355599999999995</v>
      </c>
      <c r="CS136">
        <f t="shared" si="194"/>
        <v>3.355</v>
      </c>
      <c r="CT136">
        <f t="shared" si="195"/>
        <v>553.84340000000009</v>
      </c>
      <c r="CU136">
        <f t="shared" si="196"/>
        <v>0</v>
      </c>
      <c r="CV136">
        <f t="shared" si="197"/>
        <v>8.5789999999999988</v>
      </c>
      <c r="CW136">
        <f t="shared" si="198"/>
        <v>3.7499999999999999E-2</v>
      </c>
      <c r="CX136">
        <f t="shared" si="199"/>
        <v>0</v>
      </c>
      <c r="CY136">
        <f t="shared" si="200"/>
        <v>2563.1085000000003</v>
      </c>
      <c r="CZ136">
        <f t="shared" si="201"/>
        <v>1582.4409000000001</v>
      </c>
      <c r="DC136" t="s">
        <v>6</v>
      </c>
      <c r="DD136" t="s">
        <v>6</v>
      </c>
      <c r="DE136" t="s">
        <v>72</v>
      </c>
      <c r="DF136" t="s">
        <v>72</v>
      </c>
      <c r="DG136" t="s">
        <v>73</v>
      </c>
      <c r="DH136" t="s">
        <v>6</v>
      </c>
      <c r="DI136" t="s">
        <v>73</v>
      </c>
      <c r="DJ136" t="s">
        <v>72</v>
      </c>
      <c r="DK136" t="s">
        <v>6</v>
      </c>
      <c r="DL136" t="s">
        <v>6</v>
      </c>
      <c r="DM136" t="s">
        <v>6</v>
      </c>
      <c r="DN136">
        <v>0</v>
      </c>
      <c r="DO136">
        <v>0</v>
      </c>
      <c r="DP136">
        <v>1</v>
      </c>
      <c r="DQ136">
        <v>1</v>
      </c>
      <c r="DU136">
        <v>1013</v>
      </c>
      <c r="DV136" t="s">
        <v>53</v>
      </c>
      <c r="DW136" t="s">
        <v>53</v>
      </c>
      <c r="DX136">
        <v>1</v>
      </c>
      <c r="EE136">
        <v>27029050</v>
      </c>
      <c r="EF136">
        <v>2</v>
      </c>
      <c r="EG136" t="s">
        <v>30</v>
      </c>
      <c r="EH136">
        <v>0</v>
      </c>
      <c r="EI136" t="s">
        <v>6</v>
      </c>
      <c r="EJ136">
        <v>1</v>
      </c>
      <c r="EK136">
        <v>16001</v>
      </c>
      <c r="EL136" t="s">
        <v>269</v>
      </c>
      <c r="EM136" t="s">
        <v>270</v>
      </c>
      <c r="EO136" t="s">
        <v>76</v>
      </c>
      <c r="EQ136">
        <v>0</v>
      </c>
      <c r="ER136">
        <v>148.13</v>
      </c>
      <c r="ES136">
        <v>64.87</v>
      </c>
      <c r="ET136">
        <v>11.49</v>
      </c>
      <c r="EU136">
        <v>0.4</v>
      </c>
      <c r="EV136">
        <v>71.77</v>
      </c>
      <c r="EW136">
        <v>7.46</v>
      </c>
      <c r="EX136">
        <v>0.03</v>
      </c>
      <c r="EY136">
        <v>0</v>
      </c>
      <c r="FQ136">
        <v>0</v>
      </c>
      <c r="FR136">
        <f t="shared" si="202"/>
        <v>0</v>
      </c>
      <c r="FS136">
        <v>0</v>
      </c>
      <c r="FT136" t="s">
        <v>33</v>
      </c>
      <c r="FU136" t="s">
        <v>34</v>
      </c>
      <c r="FX136">
        <v>115.2</v>
      </c>
      <c r="FY136">
        <v>70.55</v>
      </c>
      <c r="GA136" t="s">
        <v>6</v>
      </c>
      <c r="GD136">
        <v>0</v>
      </c>
      <c r="GF136">
        <v>776474105</v>
      </c>
      <c r="GG136">
        <v>1</v>
      </c>
      <c r="GH136">
        <v>1</v>
      </c>
      <c r="GI136">
        <v>4</v>
      </c>
      <c r="GJ136">
        <v>0</v>
      </c>
      <c r="GK136">
        <f>ROUND(R136*(S12)/100,2)</f>
        <v>0</v>
      </c>
      <c r="GL136">
        <f t="shared" si="203"/>
        <v>0</v>
      </c>
      <c r="GM136">
        <f t="shared" si="204"/>
        <v>8487.4500000000007</v>
      </c>
      <c r="GN136">
        <f t="shared" si="205"/>
        <v>8487.4500000000007</v>
      </c>
      <c r="GO136">
        <f t="shared" si="206"/>
        <v>0</v>
      </c>
      <c r="GP136">
        <f t="shared" si="207"/>
        <v>0</v>
      </c>
      <c r="GR136">
        <v>0</v>
      </c>
      <c r="GS136">
        <v>3</v>
      </c>
      <c r="GT136">
        <v>0</v>
      </c>
      <c r="GU136" t="s">
        <v>6</v>
      </c>
      <c r="GV136">
        <f t="shared" si="208"/>
        <v>0</v>
      </c>
      <c r="GW136">
        <v>1</v>
      </c>
      <c r="GX136">
        <f t="shared" si="209"/>
        <v>0</v>
      </c>
      <c r="HA136">
        <v>0</v>
      </c>
      <c r="HB136">
        <v>0</v>
      </c>
      <c r="HC136">
        <f t="shared" si="210"/>
        <v>0</v>
      </c>
      <c r="IK136">
        <v>0</v>
      </c>
    </row>
    <row r="137" spans="1:255" x14ac:dyDescent="0.2">
      <c r="A137" s="2">
        <v>17</v>
      </c>
      <c r="B137" s="2">
        <v>1</v>
      </c>
      <c r="C137" s="2">
        <f>ROW(SmtRes!A447)</f>
        <v>447</v>
      </c>
      <c r="D137" s="2">
        <f>ROW(EtalonRes!A431)</f>
        <v>431</v>
      </c>
      <c r="E137" s="2" t="s">
        <v>271</v>
      </c>
      <c r="F137" s="2" t="s">
        <v>272</v>
      </c>
      <c r="G137" s="2" t="s">
        <v>273</v>
      </c>
      <c r="H137" s="2" t="s">
        <v>53</v>
      </c>
      <c r="I137" s="2">
        <v>4</v>
      </c>
      <c r="J137" s="2">
        <v>0</v>
      </c>
      <c r="K137" s="2"/>
      <c r="L137" s="2"/>
      <c r="M137" s="2"/>
      <c r="N137" s="2"/>
      <c r="O137" s="2">
        <f t="shared" si="177"/>
        <v>345.04</v>
      </c>
      <c r="P137" s="2">
        <f t="shared" si="178"/>
        <v>181.68</v>
      </c>
      <c r="Q137" s="2">
        <f t="shared" si="179"/>
        <v>41.96</v>
      </c>
      <c r="R137" s="2">
        <f t="shared" si="180"/>
        <v>2.56</v>
      </c>
      <c r="S137" s="2">
        <f t="shared" si="181"/>
        <v>121.4</v>
      </c>
      <c r="T137" s="2">
        <f t="shared" si="182"/>
        <v>0</v>
      </c>
      <c r="U137" s="2">
        <f t="shared" si="183"/>
        <v>13.385999999999999</v>
      </c>
      <c r="V137" s="2">
        <f t="shared" si="184"/>
        <v>0.2</v>
      </c>
      <c r="W137" s="2">
        <f t="shared" si="185"/>
        <v>0</v>
      </c>
      <c r="X137" s="2">
        <f t="shared" si="186"/>
        <v>142.55000000000001</v>
      </c>
      <c r="Y137" s="2">
        <f t="shared" si="187"/>
        <v>88.01</v>
      </c>
      <c r="Z137" s="2"/>
      <c r="AA137" s="2">
        <v>28045047</v>
      </c>
      <c r="AB137" s="2">
        <f t="shared" si="188"/>
        <v>86.26</v>
      </c>
      <c r="AC137" s="2">
        <f>ROUND((ES137),2)</f>
        <v>45.42</v>
      </c>
      <c r="AD137" s="2">
        <f>ROUND(((((ET137*1.25))-((EU137*1.25)))+AE137),2)</f>
        <v>10.49</v>
      </c>
      <c r="AE137" s="2">
        <f>ROUND(((EU137*1.25)),2)</f>
        <v>0.64</v>
      </c>
      <c r="AF137" s="2">
        <f>ROUND(((EV137*1.15)),2)</f>
        <v>30.35</v>
      </c>
      <c r="AG137" s="2">
        <f t="shared" si="189"/>
        <v>0</v>
      </c>
      <c r="AH137" s="2">
        <f>((EW137*1.15))</f>
        <v>3.3464999999999998</v>
      </c>
      <c r="AI137" s="2">
        <f>((EX137*1.25))</f>
        <v>0.05</v>
      </c>
      <c r="AJ137" s="2">
        <f t="shared" si="190"/>
        <v>0</v>
      </c>
      <c r="AK137" s="2">
        <v>80.2</v>
      </c>
      <c r="AL137" s="2">
        <v>45.42</v>
      </c>
      <c r="AM137" s="2">
        <v>8.39</v>
      </c>
      <c r="AN137" s="2">
        <v>0.51</v>
      </c>
      <c r="AO137" s="2">
        <v>26.39</v>
      </c>
      <c r="AP137" s="2">
        <v>0</v>
      </c>
      <c r="AQ137" s="2">
        <v>2.91</v>
      </c>
      <c r="AR137" s="2">
        <v>0.04</v>
      </c>
      <c r="AS137" s="2">
        <v>0</v>
      </c>
      <c r="AT137" s="2">
        <v>115</v>
      </c>
      <c r="AU137" s="2">
        <v>71</v>
      </c>
      <c r="AV137" s="2">
        <v>1</v>
      </c>
      <c r="AW137" s="2">
        <v>1</v>
      </c>
      <c r="AX137" s="2"/>
      <c r="AY137" s="2"/>
      <c r="AZ137" s="2">
        <v>1</v>
      </c>
      <c r="BA137" s="2">
        <v>1</v>
      </c>
      <c r="BB137" s="2">
        <v>1</v>
      </c>
      <c r="BC137" s="2">
        <v>1</v>
      </c>
      <c r="BD137" s="2" t="s">
        <v>6</v>
      </c>
      <c r="BE137" s="2" t="s">
        <v>6</v>
      </c>
      <c r="BF137" s="2" t="s">
        <v>6</v>
      </c>
      <c r="BG137" s="2" t="s">
        <v>6</v>
      </c>
      <c r="BH137" s="2">
        <v>0</v>
      </c>
      <c r="BI137" s="2">
        <v>1</v>
      </c>
      <c r="BJ137" s="2" t="s">
        <v>274</v>
      </c>
      <c r="BK137" s="2"/>
      <c r="BL137" s="2"/>
      <c r="BM137" s="2">
        <v>16001</v>
      </c>
      <c r="BN137" s="2">
        <v>0</v>
      </c>
      <c r="BO137" s="2" t="s">
        <v>6</v>
      </c>
      <c r="BP137" s="2">
        <v>0</v>
      </c>
      <c r="BQ137" s="2">
        <v>2</v>
      </c>
      <c r="BR137" s="2">
        <v>0</v>
      </c>
      <c r="BS137" s="2">
        <v>1</v>
      </c>
      <c r="BT137" s="2">
        <v>1</v>
      </c>
      <c r="BU137" s="2">
        <v>1</v>
      </c>
      <c r="BV137" s="2">
        <v>1</v>
      </c>
      <c r="BW137" s="2">
        <v>1</v>
      </c>
      <c r="BX137" s="2">
        <v>1</v>
      </c>
      <c r="BY137" s="2" t="s">
        <v>6</v>
      </c>
      <c r="BZ137" s="2">
        <v>128</v>
      </c>
      <c r="CA137" s="2">
        <v>83</v>
      </c>
      <c r="CB137" s="2"/>
      <c r="CC137" s="2"/>
      <c r="CD137" s="2"/>
      <c r="CE137" s="2">
        <v>0</v>
      </c>
      <c r="CF137" s="2">
        <v>0</v>
      </c>
      <c r="CG137" s="2">
        <v>0</v>
      </c>
      <c r="CH137" s="2"/>
      <c r="CI137" s="2"/>
      <c r="CJ137" s="2"/>
      <c r="CK137" s="2"/>
      <c r="CL137" s="2"/>
      <c r="CM137" s="2">
        <v>0</v>
      </c>
      <c r="CN137" s="2" t="s">
        <v>678</v>
      </c>
      <c r="CO137" s="2">
        <v>0</v>
      </c>
      <c r="CP137" s="2">
        <f t="shared" si="191"/>
        <v>345.04</v>
      </c>
      <c r="CQ137" s="2">
        <f t="shared" si="192"/>
        <v>45.42</v>
      </c>
      <c r="CR137" s="2">
        <f t="shared" si="193"/>
        <v>10.49</v>
      </c>
      <c r="CS137" s="2">
        <f t="shared" si="194"/>
        <v>0.64</v>
      </c>
      <c r="CT137" s="2">
        <f t="shared" si="195"/>
        <v>30.35</v>
      </c>
      <c r="CU137" s="2">
        <f t="shared" si="196"/>
        <v>0</v>
      </c>
      <c r="CV137" s="2">
        <f t="shared" si="197"/>
        <v>3.3464999999999998</v>
      </c>
      <c r="CW137" s="2">
        <f t="shared" si="198"/>
        <v>0.05</v>
      </c>
      <c r="CX137" s="2">
        <f t="shared" si="199"/>
        <v>0</v>
      </c>
      <c r="CY137" s="2">
        <f t="shared" si="200"/>
        <v>142.554</v>
      </c>
      <c r="CZ137" s="2">
        <f t="shared" si="201"/>
        <v>88.011600000000001</v>
      </c>
      <c r="DA137" s="2"/>
      <c r="DB137" s="2"/>
      <c r="DC137" s="2" t="s">
        <v>6</v>
      </c>
      <c r="DD137" s="2" t="s">
        <v>6</v>
      </c>
      <c r="DE137" s="2" t="s">
        <v>72</v>
      </c>
      <c r="DF137" s="2" t="s">
        <v>72</v>
      </c>
      <c r="DG137" s="2" t="s">
        <v>73</v>
      </c>
      <c r="DH137" s="2" t="s">
        <v>6</v>
      </c>
      <c r="DI137" s="2" t="s">
        <v>73</v>
      </c>
      <c r="DJ137" s="2" t="s">
        <v>72</v>
      </c>
      <c r="DK137" s="2" t="s">
        <v>6</v>
      </c>
      <c r="DL137" s="2" t="s">
        <v>6</v>
      </c>
      <c r="DM137" s="2" t="s">
        <v>6</v>
      </c>
      <c r="DN137" s="2">
        <v>0</v>
      </c>
      <c r="DO137" s="2">
        <v>0</v>
      </c>
      <c r="DP137" s="2">
        <v>1</v>
      </c>
      <c r="DQ137" s="2">
        <v>1</v>
      </c>
      <c r="DR137" s="2"/>
      <c r="DS137" s="2"/>
      <c r="DT137" s="2"/>
      <c r="DU137" s="2">
        <v>1013</v>
      </c>
      <c r="DV137" s="2" t="s">
        <v>53</v>
      </c>
      <c r="DW137" s="2" t="s">
        <v>53</v>
      </c>
      <c r="DX137" s="2">
        <v>1</v>
      </c>
      <c r="DY137" s="2"/>
      <c r="DZ137" s="2"/>
      <c r="EA137" s="2"/>
      <c r="EB137" s="2"/>
      <c r="EC137" s="2"/>
      <c r="ED137" s="2"/>
      <c r="EE137" s="2">
        <v>27029050</v>
      </c>
      <c r="EF137" s="2">
        <v>2</v>
      </c>
      <c r="EG137" s="2" t="s">
        <v>30</v>
      </c>
      <c r="EH137" s="2">
        <v>0</v>
      </c>
      <c r="EI137" s="2" t="s">
        <v>6</v>
      </c>
      <c r="EJ137" s="2">
        <v>1</v>
      </c>
      <c r="EK137" s="2">
        <v>16001</v>
      </c>
      <c r="EL137" s="2" t="s">
        <v>269</v>
      </c>
      <c r="EM137" s="2" t="s">
        <v>270</v>
      </c>
      <c r="EN137" s="2"/>
      <c r="EO137" s="2" t="s">
        <v>76</v>
      </c>
      <c r="EP137" s="2"/>
      <c r="EQ137" s="2">
        <v>0</v>
      </c>
      <c r="ER137" s="2">
        <v>80.2</v>
      </c>
      <c r="ES137" s="2">
        <v>45.42</v>
      </c>
      <c r="ET137" s="2">
        <v>8.39</v>
      </c>
      <c r="EU137" s="2">
        <v>0.51</v>
      </c>
      <c r="EV137" s="2">
        <v>26.39</v>
      </c>
      <c r="EW137" s="2">
        <v>2.91</v>
      </c>
      <c r="EX137" s="2">
        <v>0.04</v>
      </c>
      <c r="EY137" s="2">
        <v>0</v>
      </c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>
        <v>0</v>
      </c>
      <c r="FR137" s="2">
        <f t="shared" si="202"/>
        <v>0</v>
      </c>
      <c r="FS137" s="2">
        <v>0</v>
      </c>
      <c r="FT137" s="2" t="s">
        <v>33</v>
      </c>
      <c r="FU137" s="2" t="s">
        <v>34</v>
      </c>
      <c r="FV137" s="2"/>
      <c r="FW137" s="2"/>
      <c r="FX137" s="2">
        <v>115.2</v>
      </c>
      <c r="FY137" s="2">
        <v>70.55</v>
      </c>
      <c r="FZ137" s="2"/>
      <c r="GA137" s="2" t="s">
        <v>6</v>
      </c>
      <c r="GB137" s="2"/>
      <c r="GC137" s="2"/>
      <c r="GD137" s="2">
        <v>0</v>
      </c>
      <c r="GE137" s="2"/>
      <c r="GF137" s="2">
        <v>884243912</v>
      </c>
      <c r="GG137" s="2">
        <v>2</v>
      </c>
      <c r="GH137" s="2">
        <v>1</v>
      </c>
      <c r="GI137" s="2">
        <v>-2</v>
      </c>
      <c r="GJ137" s="2">
        <v>0</v>
      </c>
      <c r="GK137" s="2">
        <f>ROUND(R137*(R12)/100,2)</f>
        <v>0</v>
      </c>
      <c r="GL137" s="2">
        <f t="shared" si="203"/>
        <v>0</v>
      </c>
      <c r="GM137" s="2">
        <f t="shared" si="204"/>
        <v>575.6</v>
      </c>
      <c r="GN137" s="2">
        <f t="shared" si="205"/>
        <v>575.6</v>
      </c>
      <c r="GO137" s="2">
        <f t="shared" si="206"/>
        <v>0</v>
      </c>
      <c r="GP137" s="2">
        <f t="shared" si="207"/>
        <v>0</v>
      </c>
      <c r="GQ137" s="2"/>
      <c r="GR137" s="2">
        <v>0</v>
      </c>
      <c r="GS137" s="2">
        <v>3</v>
      </c>
      <c r="GT137" s="2">
        <v>0</v>
      </c>
      <c r="GU137" s="2" t="s">
        <v>6</v>
      </c>
      <c r="GV137" s="2">
        <f t="shared" si="208"/>
        <v>0</v>
      </c>
      <c r="GW137" s="2">
        <v>1</v>
      </c>
      <c r="GX137" s="2">
        <f t="shared" si="209"/>
        <v>0</v>
      </c>
      <c r="GY137" s="2"/>
      <c r="GZ137" s="2"/>
      <c r="HA137" s="2">
        <v>0</v>
      </c>
      <c r="HB137" s="2">
        <v>0</v>
      </c>
      <c r="HC137" s="2">
        <f t="shared" si="210"/>
        <v>0</v>
      </c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>
        <v>0</v>
      </c>
      <c r="IL137" s="2"/>
      <c r="IM137" s="2"/>
      <c r="IN137" s="2"/>
      <c r="IO137" s="2"/>
      <c r="IP137" s="2"/>
      <c r="IQ137" s="2"/>
      <c r="IR137" s="2"/>
      <c r="IS137" s="2"/>
      <c r="IT137" s="2"/>
      <c r="IU137" s="2"/>
    </row>
    <row r="138" spans="1:255" x14ac:dyDescent="0.2">
      <c r="A138">
        <v>17</v>
      </c>
      <c r="B138">
        <v>1</v>
      </c>
      <c r="C138">
        <f>ROW(SmtRes!A456)</f>
        <v>456</v>
      </c>
      <c r="D138">
        <f>ROW(EtalonRes!A442)</f>
        <v>442</v>
      </c>
      <c r="E138" t="s">
        <v>271</v>
      </c>
      <c r="F138" t="s">
        <v>272</v>
      </c>
      <c r="G138" t="s">
        <v>273</v>
      </c>
      <c r="H138" t="s">
        <v>53</v>
      </c>
      <c r="I138">
        <v>4</v>
      </c>
      <c r="J138">
        <v>0</v>
      </c>
      <c r="O138">
        <f t="shared" si="177"/>
        <v>2315.21</v>
      </c>
      <c r="P138">
        <f t="shared" si="178"/>
        <v>1219.07</v>
      </c>
      <c r="Q138">
        <f t="shared" si="179"/>
        <v>281.55</v>
      </c>
      <c r="R138">
        <f t="shared" si="180"/>
        <v>17.18</v>
      </c>
      <c r="S138">
        <f t="shared" si="181"/>
        <v>814.59</v>
      </c>
      <c r="T138">
        <f t="shared" si="182"/>
        <v>0</v>
      </c>
      <c r="U138">
        <f t="shared" si="183"/>
        <v>13.385999999999999</v>
      </c>
      <c r="V138">
        <f t="shared" si="184"/>
        <v>0.2</v>
      </c>
      <c r="W138">
        <f t="shared" si="185"/>
        <v>0</v>
      </c>
      <c r="X138">
        <f t="shared" si="186"/>
        <v>956.54</v>
      </c>
      <c r="Y138">
        <f t="shared" si="187"/>
        <v>590.55999999999995</v>
      </c>
      <c r="AA138">
        <v>28045061</v>
      </c>
      <c r="AB138">
        <f t="shared" si="188"/>
        <v>86.26</v>
      </c>
      <c r="AC138">
        <f>ROUND((ES138),2)</f>
        <v>45.42</v>
      </c>
      <c r="AD138">
        <f>ROUND(((((ET138*1.25))-((EU138*1.25)))+AE138),2)</f>
        <v>10.49</v>
      </c>
      <c r="AE138">
        <f>ROUND(((EU138*1.25)),2)</f>
        <v>0.64</v>
      </c>
      <c r="AF138">
        <f>ROUND(((EV138*1.15)),2)</f>
        <v>30.35</v>
      </c>
      <c r="AG138">
        <f t="shared" si="189"/>
        <v>0</v>
      </c>
      <c r="AH138">
        <f>((EW138*1.15))</f>
        <v>3.3464999999999998</v>
      </c>
      <c r="AI138">
        <f>((EX138*1.25))</f>
        <v>0.05</v>
      </c>
      <c r="AJ138">
        <f t="shared" si="190"/>
        <v>0</v>
      </c>
      <c r="AK138">
        <v>80.2</v>
      </c>
      <c r="AL138">
        <v>45.42</v>
      </c>
      <c r="AM138">
        <v>8.39</v>
      </c>
      <c r="AN138">
        <v>0.51</v>
      </c>
      <c r="AO138">
        <v>26.39</v>
      </c>
      <c r="AP138">
        <v>0</v>
      </c>
      <c r="AQ138">
        <v>2.91</v>
      </c>
      <c r="AR138">
        <v>0.04</v>
      </c>
      <c r="AS138">
        <v>0</v>
      </c>
      <c r="AT138">
        <v>115</v>
      </c>
      <c r="AU138">
        <v>71</v>
      </c>
      <c r="AV138">
        <v>1</v>
      </c>
      <c r="AW138">
        <v>1</v>
      </c>
      <c r="AZ138">
        <v>6.71</v>
      </c>
      <c r="BA138">
        <v>6.71</v>
      </c>
      <c r="BB138">
        <v>6.71</v>
      </c>
      <c r="BC138">
        <v>6.71</v>
      </c>
      <c r="BD138" t="s">
        <v>6</v>
      </c>
      <c r="BE138" t="s">
        <v>6</v>
      </c>
      <c r="BF138" t="s">
        <v>6</v>
      </c>
      <c r="BG138" t="s">
        <v>6</v>
      </c>
      <c r="BH138">
        <v>0</v>
      </c>
      <c r="BI138">
        <v>1</v>
      </c>
      <c r="BJ138" t="s">
        <v>274</v>
      </c>
      <c r="BM138">
        <v>16001</v>
      </c>
      <c r="BN138">
        <v>0</v>
      </c>
      <c r="BO138" t="s">
        <v>6</v>
      </c>
      <c r="BP138">
        <v>0</v>
      </c>
      <c r="BQ138">
        <v>2</v>
      </c>
      <c r="BR138">
        <v>0</v>
      </c>
      <c r="BS138">
        <v>6.71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6</v>
      </c>
      <c r="BZ138">
        <v>128</v>
      </c>
      <c r="CA138">
        <v>83</v>
      </c>
      <c r="CE138">
        <v>0</v>
      </c>
      <c r="CF138">
        <v>0</v>
      </c>
      <c r="CG138">
        <v>0</v>
      </c>
      <c r="CM138">
        <v>0</v>
      </c>
      <c r="CN138" t="s">
        <v>678</v>
      </c>
      <c r="CO138">
        <v>0</v>
      </c>
      <c r="CP138">
        <f t="shared" si="191"/>
        <v>2315.21</v>
      </c>
      <c r="CQ138">
        <f t="shared" si="192"/>
        <v>304.76820000000004</v>
      </c>
      <c r="CR138">
        <f t="shared" si="193"/>
        <v>70.387900000000002</v>
      </c>
      <c r="CS138">
        <f t="shared" si="194"/>
        <v>4.2944000000000004</v>
      </c>
      <c r="CT138">
        <f t="shared" si="195"/>
        <v>203.64850000000001</v>
      </c>
      <c r="CU138">
        <f t="shared" si="196"/>
        <v>0</v>
      </c>
      <c r="CV138">
        <f t="shared" si="197"/>
        <v>3.3464999999999998</v>
      </c>
      <c r="CW138">
        <f t="shared" si="198"/>
        <v>0.05</v>
      </c>
      <c r="CX138">
        <f t="shared" si="199"/>
        <v>0</v>
      </c>
      <c r="CY138">
        <f t="shared" si="200"/>
        <v>956.53550000000007</v>
      </c>
      <c r="CZ138">
        <f t="shared" si="201"/>
        <v>590.55669999999998</v>
      </c>
      <c r="DC138" t="s">
        <v>6</v>
      </c>
      <c r="DD138" t="s">
        <v>6</v>
      </c>
      <c r="DE138" t="s">
        <v>72</v>
      </c>
      <c r="DF138" t="s">
        <v>72</v>
      </c>
      <c r="DG138" t="s">
        <v>73</v>
      </c>
      <c r="DH138" t="s">
        <v>6</v>
      </c>
      <c r="DI138" t="s">
        <v>73</v>
      </c>
      <c r="DJ138" t="s">
        <v>72</v>
      </c>
      <c r="DK138" t="s">
        <v>6</v>
      </c>
      <c r="DL138" t="s">
        <v>6</v>
      </c>
      <c r="DM138" t="s">
        <v>6</v>
      </c>
      <c r="DN138">
        <v>0</v>
      </c>
      <c r="DO138">
        <v>0</v>
      </c>
      <c r="DP138">
        <v>1</v>
      </c>
      <c r="DQ138">
        <v>1</v>
      </c>
      <c r="DU138">
        <v>1013</v>
      </c>
      <c r="DV138" t="s">
        <v>53</v>
      </c>
      <c r="DW138" t="s">
        <v>53</v>
      </c>
      <c r="DX138">
        <v>1</v>
      </c>
      <c r="EE138">
        <v>27029050</v>
      </c>
      <c r="EF138">
        <v>2</v>
      </c>
      <c r="EG138" t="s">
        <v>30</v>
      </c>
      <c r="EH138">
        <v>0</v>
      </c>
      <c r="EI138" t="s">
        <v>6</v>
      </c>
      <c r="EJ138">
        <v>1</v>
      </c>
      <c r="EK138">
        <v>16001</v>
      </c>
      <c r="EL138" t="s">
        <v>269</v>
      </c>
      <c r="EM138" t="s">
        <v>270</v>
      </c>
      <c r="EO138" t="s">
        <v>76</v>
      </c>
      <c r="EQ138">
        <v>0</v>
      </c>
      <c r="ER138">
        <v>80.2</v>
      </c>
      <c r="ES138">
        <v>45.42</v>
      </c>
      <c r="ET138">
        <v>8.39</v>
      </c>
      <c r="EU138">
        <v>0.51</v>
      </c>
      <c r="EV138">
        <v>26.39</v>
      </c>
      <c r="EW138">
        <v>2.91</v>
      </c>
      <c r="EX138">
        <v>0.04</v>
      </c>
      <c r="EY138">
        <v>0</v>
      </c>
      <c r="FQ138">
        <v>0</v>
      </c>
      <c r="FR138">
        <f t="shared" si="202"/>
        <v>0</v>
      </c>
      <c r="FS138">
        <v>0</v>
      </c>
      <c r="FT138" t="s">
        <v>33</v>
      </c>
      <c r="FU138" t="s">
        <v>34</v>
      </c>
      <c r="FX138">
        <v>115.2</v>
      </c>
      <c r="FY138">
        <v>70.55</v>
      </c>
      <c r="GA138" t="s">
        <v>6</v>
      </c>
      <c r="GD138">
        <v>0</v>
      </c>
      <c r="GF138">
        <v>884243912</v>
      </c>
      <c r="GG138">
        <v>1</v>
      </c>
      <c r="GH138">
        <v>1</v>
      </c>
      <c r="GI138">
        <v>4</v>
      </c>
      <c r="GJ138">
        <v>0</v>
      </c>
      <c r="GK138">
        <f>ROUND(R138*(S12)/100,2)</f>
        <v>0</v>
      </c>
      <c r="GL138">
        <f t="shared" si="203"/>
        <v>0</v>
      </c>
      <c r="GM138">
        <f t="shared" si="204"/>
        <v>3862.31</v>
      </c>
      <c r="GN138">
        <f t="shared" si="205"/>
        <v>3862.31</v>
      </c>
      <c r="GO138">
        <f t="shared" si="206"/>
        <v>0</v>
      </c>
      <c r="GP138">
        <f t="shared" si="207"/>
        <v>0</v>
      </c>
      <c r="GR138">
        <v>0</v>
      </c>
      <c r="GS138">
        <v>3</v>
      </c>
      <c r="GT138">
        <v>0</v>
      </c>
      <c r="GU138" t="s">
        <v>6</v>
      </c>
      <c r="GV138">
        <f t="shared" si="208"/>
        <v>0</v>
      </c>
      <c r="GW138">
        <v>1</v>
      </c>
      <c r="GX138">
        <f t="shared" si="209"/>
        <v>0</v>
      </c>
      <c r="HA138">
        <v>0</v>
      </c>
      <c r="HB138">
        <v>0</v>
      </c>
      <c r="HC138">
        <f t="shared" si="210"/>
        <v>0</v>
      </c>
      <c r="IK138">
        <v>0</v>
      </c>
    </row>
    <row r="139" spans="1:255" x14ac:dyDescent="0.2">
      <c r="A139" s="2">
        <v>17</v>
      </c>
      <c r="B139" s="2">
        <v>1</v>
      </c>
      <c r="C139" s="2">
        <f>ROW(SmtRes!A465)</f>
        <v>465</v>
      </c>
      <c r="D139" s="2">
        <f>ROW(EtalonRes!A453)</f>
        <v>453</v>
      </c>
      <c r="E139" s="2" t="s">
        <v>275</v>
      </c>
      <c r="F139" s="2" t="s">
        <v>272</v>
      </c>
      <c r="G139" s="2" t="s">
        <v>276</v>
      </c>
      <c r="H139" s="2" t="s">
        <v>53</v>
      </c>
      <c r="I139" s="2">
        <v>4</v>
      </c>
      <c r="J139" s="2">
        <v>0</v>
      </c>
      <c r="K139" s="2"/>
      <c r="L139" s="2"/>
      <c r="M139" s="2"/>
      <c r="N139" s="2"/>
      <c r="O139" s="2">
        <f t="shared" si="177"/>
        <v>55.64</v>
      </c>
      <c r="P139" s="2">
        <f t="shared" si="178"/>
        <v>0</v>
      </c>
      <c r="Q139" s="2">
        <f t="shared" si="179"/>
        <v>13.4</v>
      </c>
      <c r="R139" s="2">
        <f t="shared" si="180"/>
        <v>0.8</v>
      </c>
      <c r="S139" s="2">
        <f t="shared" si="181"/>
        <v>42.24</v>
      </c>
      <c r="T139" s="2">
        <f t="shared" si="182"/>
        <v>0</v>
      </c>
      <c r="U139" s="2">
        <f t="shared" si="183"/>
        <v>4.6560000000000006</v>
      </c>
      <c r="V139" s="2">
        <f t="shared" si="184"/>
        <v>6.4000000000000001E-2</v>
      </c>
      <c r="W139" s="2">
        <f t="shared" si="185"/>
        <v>0</v>
      </c>
      <c r="X139" s="2">
        <f t="shared" si="186"/>
        <v>49.5</v>
      </c>
      <c r="Y139" s="2">
        <f t="shared" si="187"/>
        <v>30.56</v>
      </c>
      <c r="Z139" s="2"/>
      <c r="AA139" s="2">
        <v>28045047</v>
      </c>
      <c r="AB139" s="2">
        <f t="shared" si="188"/>
        <v>13.91</v>
      </c>
      <c r="AC139" s="2">
        <f>ROUND(((ES139*0)),2)</f>
        <v>0</v>
      </c>
      <c r="AD139" s="2">
        <f>ROUND(((((ET139*0.4))-((EU139*0.4)))+AE139),2)</f>
        <v>3.35</v>
      </c>
      <c r="AE139" s="2">
        <f>ROUND(((EU139*0.4)),2)</f>
        <v>0.2</v>
      </c>
      <c r="AF139" s="2">
        <f>ROUND(((EV139*0.4)),2)</f>
        <v>10.56</v>
      </c>
      <c r="AG139" s="2">
        <f t="shared" si="189"/>
        <v>0</v>
      </c>
      <c r="AH139" s="2">
        <f>((EW139*0.4))</f>
        <v>1.1640000000000001</v>
      </c>
      <c r="AI139" s="2">
        <f>((EX139*0.4))</f>
        <v>1.6E-2</v>
      </c>
      <c r="AJ139" s="2">
        <f t="shared" si="190"/>
        <v>0</v>
      </c>
      <c r="AK139" s="2">
        <v>80.2</v>
      </c>
      <c r="AL139" s="2">
        <v>45.42</v>
      </c>
      <c r="AM139" s="2">
        <v>8.39</v>
      </c>
      <c r="AN139" s="2">
        <v>0.51</v>
      </c>
      <c r="AO139" s="2">
        <v>26.39</v>
      </c>
      <c r="AP139" s="2">
        <v>0</v>
      </c>
      <c r="AQ139" s="2">
        <v>2.91</v>
      </c>
      <c r="AR139" s="2">
        <v>0.04</v>
      </c>
      <c r="AS139" s="2">
        <v>0</v>
      </c>
      <c r="AT139" s="2">
        <v>115</v>
      </c>
      <c r="AU139" s="2">
        <v>71</v>
      </c>
      <c r="AV139" s="2">
        <v>1</v>
      </c>
      <c r="AW139" s="2">
        <v>1</v>
      </c>
      <c r="AX139" s="2"/>
      <c r="AY139" s="2"/>
      <c r="AZ139" s="2">
        <v>1</v>
      </c>
      <c r="BA139" s="2">
        <v>1</v>
      </c>
      <c r="BB139" s="2">
        <v>1</v>
      </c>
      <c r="BC139" s="2">
        <v>1</v>
      </c>
      <c r="BD139" s="2" t="s">
        <v>6</v>
      </c>
      <c r="BE139" s="2" t="s">
        <v>6</v>
      </c>
      <c r="BF139" s="2" t="s">
        <v>6</v>
      </c>
      <c r="BG139" s="2" t="s">
        <v>6</v>
      </c>
      <c r="BH139" s="2">
        <v>0</v>
      </c>
      <c r="BI139" s="2">
        <v>1</v>
      </c>
      <c r="BJ139" s="2" t="s">
        <v>274</v>
      </c>
      <c r="BK139" s="2"/>
      <c r="BL139" s="2"/>
      <c r="BM139" s="2">
        <v>16001</v>
      </c>
      <c r="BN139" s="2">
        <v>0</v>
      </c>
      <c r="BO139" s="2" t="s">
        <v>6</v>
      </c>
      <c r="BP139" s="2">
        <v>0</v>
      </c>
      <c r="BQ139" s="2">
        <v>2</v>
      </c>
      <c r="BR139" s="2">
        <v>0</v>
      </c>
      <c r="BS139" s="2">
        <v>1</v>
      </c>
      <c r="BT139" s="2">
        <v>1</v>
      </c>
      <c r="BU139" s="2">
        <v>1</v>
      </c>
      <c r="BV139" s="2">
        <v>1</v>
      </c>
      <c r="BW139" s="2">
        <v>1</v>
      </c>
      <c r="BX139" s="2">
        <v>1</v>
      </c>
      <c r="BY139" s="2" t="s">
        <v>6</v>
      </c>
      <c r="BZ139" s="2">
        <v>128</v>
      </c>
      <c r="CA139" s="2">
        <v>83</v>
      </c>
      <c r="CB139" s="2"/>
      <c r="CC139" s="2"/>
      <c r="CD139" s="2"/>
      <c r="CE139" s="2">
        <v>0</v>
      </c>
      <c r="CF139" s="2">
        <v>0</v>
      </c>
      <c r="CG139" s="2">
        <v>0</v>
      </c>
      <c r="CH139" s="2"/>
      <c r="CI139" s="2"/>
      <c r="CJ139" s="2"/>
      <c r="CK139" s="2"/>
      <c r="CL139" s="2"/>
      <c r="CM139" s="2">
        <v>0</v>
      </c>
      <c r="CN139" s="2" t="s">
        <v>261</v>
      </c>
      <c r="CO139" s="2">
        <v>0</v>
      </c>
      <c r="CP139" s="2">
        <f t="shared" si="191"/>
        <v>55.64</v>
      </c>
      <c r="CQ139" s="2">
        <f t="shared" si="192"/>
        <v>0</v>
      </c>
      <c r="CR139" s="2">
        <f t="shared" si="193"/>
        <v>3.35</v>
      </c>
      <c r="CS139" s="2">
        <f t="shared" si="194"/>
        <v>0.2</v>
      </c>
      <c r="CT139" s="2">
        <f t="shared" si="195"/>
        <v>10.56</v>
      </c>
      <c r="CU139" s="2">
        <f t="shared" si="196"/>
        <v>0</v>
      </c>
      <c r="CV139" s="2">
        <f t="shared" si="197"/>
        <v>1.1640000000000001</v>
      </c>
      <c r="CW139" s="2">
        <f t="shared" si="198"/>
        <v>1.6E-2</v>
      </c>
      <c r="CX139" s="2">
        <f t="shared" si="199"/>
        <v>0</v>
      </c>
      <c r="CY139" s="2">
        <f t="shared" si="200"/>
        <v>49.495999999999995</v>
      </c>
      <c r="CZ139" s="2">
        <f t="shared" si="201"/>
        <v>30.558400000000002</v>
      </c>
      <c r="DA139" s="2"/>
      <c r="DB139" s="2"/>
      <c r="DC139" s="2" t="s">
        <v>6</v>
      </c>
      <c r="DD139" s="2" t="s">
        <v>262</v>
      </c>
      <c r="DE139" s="2" t="s">
        <v>263</v>
      </c>
      <c r="DF139" s="2" t="s">
        <v>263</v>
      </c>
      <c r="DG139" s="2" t="s">
        <v>263</v>
      </c>
      <c r="DH139" s="2" t="s">
        <v>6</v>
      </c>
      <c r="DI139" s="2" t="s">
        <v>263</v>
      </c>
      <c r="DJ139" s="2" t="s">
        <v>263</v>
      </c>
      <c r="DK139" s="2" t="s">
        <v>6</v>
      </c>
      <c r="DL139" s="2" t="s">
        <v>6</v>
      </c>
      <c r="DM139" s="2" t="s">
        <v>6</v>
      </c>
      <c r="DN139" s="2">
        <v>0</v>
      </c>
      <c r="DO139" s="2">
        <v>0</v>
      </c>
      <c r="DP139" s="2">
        <v>1</v>
      </c>
      <c r="DQ139" s="2">
        <v>1</v>
      </c>
      <c r="DR139" s="2"/>
      <c r="DS139" s="2"/>
      <c r="DT139" s="2"/>
      <c r="DU139" s="2">
        <v>1013</v>
      </c>
      <c r="DV139" s="2" t="s">
        <v>53</v>
      </c>
      <c r="DW139" s="2" t="s">
        <v>53</v>
      </c>
      <c r="DX139" s="2">
        <v>1</v>
      </c>
      <c r="DY139" s="2"/>
      <c r="DZ139" s="2"/>
      <c r="EA139" s="2"/>
      <c r="EB139" s="2"/>
      <c r="EC139" s="2"/>
      <c r="ED139" s="2"/>
      <c r="EE139" s="2">
        <v>27029050</v>
      </c>
      <c r="EF139" s="2">
        <v>2</v>
      </c>
      <c r="EG139" s="2" t="s">
        <v>30</v>
      </c>
      <c r="EH139" s="2">
        <v>0</v>
      </c>
      <c r="EI139" s="2" t="s">
        <v>6</v>
      </c>
      <c r="EJ139" s="2">
        <v>1</v>
      </c>
      <c r="EK139" s="2">
        <v>16001</v>
      </c>
      <c r="EL139" s="2" t="s">
        <v>269</v>
      </c>
      <c r="EM139" s="2" t="s">
        <v>270</v>
      </c>
      <c r="EN139" s="2"/>
      <c r="EO139" s="2" t="s">
        <v>264</v>
      </c>
      <c r="EP139" s="2"/>
      <c r="EQ139" s="2">
        <v>0</v>
      </c>
      <c r="ER139" s="2">
        <v>80.2</v>
      </c>
      <c r="ES139" s="2">
        <v>45.42</v>
      </c>
      <c r="ET139" s="2">
        <v>8.39</v>
      </c>
      <c r="EU139" s="2">
        <v>0.51</v>
      </c>
      <c r="EV139" s="2">
        <v>26.39</v>
      </c>
      <c r="EW139" s="2">
        <v>2.91</v>
      </c>
      <c r="EX139" s="2">
        <v>0.04</v>
      </c>
      <c r="EY139" s="2">
        <v>0</v>
      </c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>
        <v>0</v>
      </c>
      <c r="FR139" s="2">
        <f t="shared" si="202"/>
        <v>0</v>
      </c>
      <c r="FS139" s="2">
        <v>0</v>
      </c>
      <c r="FT139" s="2" t="s">
        <v>33</v>
      </c>
      <c r="FU139" s="2" t="s">
        <v>34</v>
      </c>
      <c r="FV139" s="2"/>
      <c r="FW139" s="2"/>
      <c r="FX139" s="2">
        <v>115.2</v>
      </c>
      <c r="FY139" s="2">
        <v>70.55</v>
      </c>
      <c r="FZ139" s="2"/>
      <c r="GA139" s="2" t="s">
        <v>6</v>
      </c>
      <c r="GB139" s="2"/>
      <c r="GC139" s="2"/>
      <c r="GD139" s="2">
        <v>0</v>
      </c>
      <c r="GE139" s="2"/>
      <c r="GF139" s="2">
        <v>498392023</v>
      </c>
      <c r="GG139" s="2">
        <v>2</v>
      </c>
      <c r="GH139" s="2">
        <v>1</v>
      </c>
      <c r="GI139" s="2">
        <v>-2</v>
      </c>
      <c r="GJ139" s="2">
        <v>0</v>
      </c>
      <c r="GK139" s="2">
        <f>ROUND(R139*(R12)/100,2)</f>
        <v>0</v>
      </c>
      <c r="GL139" s="2">
        <f t="shared" si="203"/>
        <v>0</v>
      </c>
      <c r="GM139" s="2">
        <f t="shared" si="204"/>
        <v>135.69999999999999</v>
      </c>
      <c r="GN139" s="2">
        <f t="shared" si="205"/>
        <v>135.69999999999999</v>
      </c>
      <c r="GO139" s="2">
        <f t="shared" si="206"/>
        <v>0</v>
      </c>
      <c r="GP139" s="2">
        <f t="shared" si="207"/>
        <v>0</v>
      </c>
      <c r="GQ139" s="2"/>
      <c r="GR139" s="2">
        <v>0</v>
      </c>
      <c r="GS139" s="2">
        <v>3</v>
      </c>
      <c r="GT139" s="2">
        <v>0</v>
      </c>
      <c r="GU139" s="2" t="s">
        <v>6</v>
      </c>
      <c r="GV139" s="2">
        <f t="shared" si="208"/>
        <v>0</v>
      </c>
      <c r="GW139" s="2">
        <v>1</v>
      </c>
      <c r="GX139" s="2">
        <f t="shared" si="209"/>
        <v>0</v>
      </c>
      <c r="GY139" s="2"/>
      <c r="GZ139" s="2"/>
      <c r="HA139" s="2">
        <v>0</v>
      </c>
      <c r="HB139" s="2">
        <v>0</v>
      </c>
      <c r="HC139" s="2">
        <f t="shared" si="210"/>
        <v>0</v>
      </c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>
        <v>0</v>
      </c>
      <c r="IL139" s="2"/>
      <c r="IM139" s="2"/>
      <c r="IN139" s="2"/>
      <c r="IO139" s="2"/>
      <c r="IP139" s="2"/>
      <c r="IQ139" s="2"/>
      <c r="IR139" s="2"/>
      <c r="IS139" s="2"/>
      <c r="IT139" s="2"/>
      <c r="IU139" s="2"/>
    </row>
    <row r="140" spans="1:255" x14ac:dyDescent="0.2">
      <c r="A140">
        <v>17</v>
      </c>
      <c r="B140">
        <v>1</v>
      </c>
      <c r="C140">
        <f>ROW(SmtRes!A474)</f>
        <v>474</v>
      </c>
      <c r="D140">
        <f>ROW(EtalonRes!A464)</f>
        <v>464</v>
      </c>
      <c r="E140" t="s">
        <v>275</v>
      </c>
      <c r="F140" t="s">
        <v>272</v>
      </c>
      <c r="G140" t="s">
        <v>276</v>
      </c>
      <c r="H140" t="s">
        <v>53</v>
      </c>
      <c r="I140">
        <v>4</v>
      </c>
      <c r="J140">
        <v>0</v>
      </c>
      <c r="O140">
        <f t="shared" si="177"/>
        <v>373.34</v>
      </c>
      <c r="P140">
        <f t="shared" si="178"/>
        <v>0</v>
      </c>
      <c r="Q140">
        <f t="shared" si="179"/>
        <v>89.91</v>
      </c>
      <c r="R140">
        <f t="shared" si="180"/>
        <v>5.37</v>
      </c>
      <c r="S140">
        <f t="shared" si="181"/>
        <v>283.43</v>
      </c>
      <c r="T140">
        <f t="shared" si="182"/>
        <v>0</v>
      </c>
      <c r="U140">
        <f t="shared" si="183"/>
        <v>4.6560000000000006</v>
      </c>
      <c r="V140">
        <f t="shared" si="184"/>
        <v>6.4000000000000001E-2</v>
      </c>
      <c r="W140">
        <f t="shared" si="185"/>
        <v>0</v>
      </c>
      <c r="X140">
        <f t="shared" si="186"/>
        <v>332.12</v>
      </c>
      <c r="Y140">
        <f t="shared" si="187"/>
        <v>205.05</v>
      </c>
      <c r="AA140">
        <v>28045061</v>
      </c>
      <c r="AB140">
        <f t="shared" si="188"/>
        <v>13.91</v>
      </c>
      <c r="AC140">
        <f>ROUND(((ES140*0)),2)</f>
        <v>0</v>
      </c>
      <c r="AD140">
        <f>ROUND(((((ET140*0.4))-((EU140*0.4)))+AE140),2)</f>
        <v>3.35</v>
      </c>
      <c r="AE140">
        <f>ROUND(((EU140*0.4)),2)</f>
        <v>0.2</v>
      </c>
      <c r="AF140">
        <f>ROUND(((EV140*0.4)),2)</f>
        <v>10.56</v>
      </c>
      <c r="AG140">
        <f t="shared" si="189"/>
        <v>0</v>
      </c>
      <c r="AH140">
        <f>((EW140*0.4))</f>
        <v>1.1640000000000001</v>
      </c>
      <c r="AI140">
        <f>((EX140*0.4))</f>
        <v>1.6E-2</v>
      </c>
      <c r="AJ140">
        <f t="shared" si="190"/>
        <v>0</v>
      </c>
      <c r="AK140">
        <v>80.2</v>
      </c>
      <c r="AL140">
        <v>45.42</v>
      </c>
      <c r="AM140">
        <v>8.39</v>
      </c>
      <c r="AN140">
        <v>0.51</v>
      </c>
      <c r="AO140">
        <v>26.39</v>
      </c>
      <c r="AP140">
        <v>0</v>
      </c>
      <c r="AQ140">
        <v>2.91</v>
      </c>
      <c r="AR140">
        <v>0.04</v>
      </c>
      <c r="AS140">
        <v>0</v>
      </c>
      <c r="AT140">
        <v>115</v>
      </c>
      <c r="AU140">
        <v>71</v>
      </c>
      <c r="AV140">
        <v>1</v>
      </c>
      <c r="AW140">
        <v>1</v>
      </c>
      <c r="AZ140">
        <v>6.71</v>
      </c>
      <c r="BA140">
        <v>6.71</v>
      </c>
      <c r="BB140">
        <v>6.71</v>
      </c>
      <c r="BC140">
        <v>6.71</v>
      </c>
      <c r="BD140" t="s">
        <v>6</v>
      </c>
      <c r="BE140" t="s">
        <v>6</v>
      </c>
      <c r="BF140" t="s">
        <v>6</v>
      </c>
      <c r="BG140" t="s">
        <v>6</v>
      </c>
      <c r="BH140">
        <v>0</v>
      </c>
      <c r="BI140">
        <v>1</v>
      </c>
      <c r="BJ140" t="s">
        <v>274</v>
      </c>
      <c r="BM140">
        <v>16001</v>
      </c>
      <c r="BN140">
        <v>0</v>
      </c>
      <c r="BO140" t="s">
        <v>6</v>
      </c>
      <c r="BP140">
        <v>0</v>
      </c>
      <c r="BQ140">
        <v>2</v>
      </c>
      <c r="BR140">
        <v>0</v>
      </c>
      <c r="BS140">
        <v>6.71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6</v>
      </c>
      <c r="BZ140">
        <v>128</v>
      </c>
      <c r="CA140">
        <v>83</v>
      </c>
      <c r="CE140">
        <v>0</v>
      </c>
      <c r="CF140">
        <v>0</v>
      </c>
      <c r="CG140">
        <v>0</v>
      </c>
      <c r="CM140">
        <v>0</v>
      </c>
      <c r="CN140" t="s">
        <v>261</v>
      </c>
      <c r="CO140">
        <v>0</v>
      </c>
      <c r="CP140">
        <f t="shared" si="191"/>
        <v>373.34000000000003</v>
      </c>
      <c r="CQ140">
        <f t="shared" si="192"/>
        <v>0</v>
      </c>
      <c r="CR140">
        <f t="shared" si="193"/>
        <v>22.4785</v>
      </c>
      <c r="CS140">
        <f t="shared" si="194"/>
        <v>1.3420000000000001</v>
      </c>
      <c r="CT140">
        <f t="shared" si="195"/>
        <v>70.857600000000005</v>
      </c>
      <c r="CU140">
        <f t="shared" si="196"/>
        <v>0</v>
      </c>
      <c r="CV140">
        <f t="shared" si="197"/>
        <v>1.1640000000000001</v>
      </c>
      <c r="CW140">
        <f t="shared" si="198"/>
        <v>1.6E-2</v>
      </c>
      <c r="CX140">
        <f t="shared" si="199"/>
        <v>0</v>
      </c>
      <c r="CY140">
        <f t="shared" si="200"/>
        <v>332.12</v>
      </c>
      <c r="CZ140">
        <f t="shared" si="201"/>
        <v>205.048</v>
      </c>
      <c r="DC140" t="s">
        <v>6</v>
      </c>
      <c r="DD140" t="s">
        <v>262</v>
      </c>
      <c r="DE140" t="s">
        <v>263</v>
      </c>
      <c r="DF140" t="s">
        <v>263</v>
      </c>
      <c r="DG140" t="s">
        <v>263</v>
      </c>
      <c r="DH140" t="s">
        <v>6</v>
      </c>
      <c r="DI140" t="s">
        <v>263</v>
      </c>
      <c r="DJ140" t="s">
        <v>263</v>
      </c>
      <c r="DK140" t="s">
        <v>6</v>
      </c>
      <c r="DL140" t="s">
        <v>6</v>
      </c>
      <c r="DM140" t="s">
        <v>6</v>
      </c>
      <c r="DN140">
        <v>0</v>
      </c>
      <c r="DO140">
        <v>0</v>
      </c>
      <c r="DP140">
        <v>1</v>
      </c>
      <c r="DQ140">
        <v>1</v>
      </c>
      <c r="DU140">
        <v>1013</v>
      </c>
      <c r="DV140" t="s">
        <v>53</v>
      </c>
      <c r="DW140" t="s">
        <v>53</v>
      </c>
      <c r="DX140">
        <v>1</v>
      </c>
      <c r="EE140">
        <v>27029050</v>
      </c>
      <c r="EF140">
        <v>2</v>
      </c>
      <c r="EG140" t="s">
        <v>30</v>
      </c>
      <c r="EH140">
        <v>0</v>
      </c>
      <c r="EI140" t="s">
        <v>6</v>
      </c>
      <c r="EJ140">
        <v>1</v>
      </c>
      <c r="EK140">
        <v>16001</v>
      </c>
      <c r="EL140" t="s">
        <v>269</v>
      </c>
      <c r="EM140" t="s">
        <v>270</v>
      </c>
      <c r="EO140" t="s">
        <v>264</v>
      </c>
      <c r="EQ140">
        <v>0</v>
      </c>
      <c r="ER140">
        <v>80.2</v>
      </c>
      <c r="ES140">
        <v>45.42</v>
      </c>
      <c r="ET140">
        <v>8.39</v>
      </c>
      <c r="EU140">
        <v>0.51</v>
      </c>
      <c r="EV140">
        <v>26.39</v>
      </c>
      <c r="EW140">
        <v>2.91</v>
      </c>
      <c r="EX140">
        <v>0.04</v>
      </c>
      <c r="EY140">
        <v>0</v>
      </c>
      <c r="FQ140">
        <v>0</v>
      </c>
      <c r="FR140">
        <f t="shared" si="202"/>
        <v>0</v>
      </c>
      <c r="FS140">
        <v>0</v>
      </c>
      <c r="FT140" t="s">
        <v>33</v>
      </c>
      <c r="FU140" t="s">
        <v>34</v>
      </c>
      <c r="FX140">
        <v>115.2</v>
      </c>
      <c r="FY140">
        <v>70.55</v>
      </c>
      <c r="GA140" t="s">
        <v>6</v>
      </c>
      <c r="GD140">
        <v>0</v>
      </c>
      <c r="GF140">
        <v>498392023</v>
      </c>
      <c r="GG140">
        <v>1</v>
      </c>
      <c r="GH140">
        <v>1</v>
      </c>
      <c r="GI140">
        <v>4</v>
      </c>
      <c r="GJ140">
        <v>0</v>
      </c>
      <c r="GK140">
        <f>ROUND(R140*(S12)/100,2)</f>
        <v>0</v>
      </c>
      <c r="GL140">
        <f t="shared" si="203"/>
        <v>0</v>
      </c>
      <c r="GM140">
        <f t="shared" si="204"/>
        <v>910.51</v>
      </c>
      <c r="GN140">
        <f t="shared" si="205"/>
        <v>910.51</v>
      </c>
      <c r="GO140">
        <f t="shared" si="206"/>
        <v>0</v>
      </c>
      <c r="GP140">
        <f t="shared" si="207"/>
        <v>0</v>
      </c>
      <c r="GR140">
        <v>0</v>
      </c>
      <c r="GS140">
        <v>3</v>
      </c>
      <c r="GT140">
        <v>0</v>
      </c>
      <c r="GU140" t="s">
        <v>6</v>
      </c>
      <c r="GV140">
        <f t="shared" si="208"/>
        <v>0</v>
      </c>
      <c r="GW140">
        <v>1</v>
      </c>
      <c r="GX140">
        <f t="shared" si="209"/>
        <v>0</v>
      </c>
      <c r="HA140">
        <v>0</v>
      </c>
      <c r="HB140">
        <v>0</v>
      </c>
      <c r="HC140">
        <f t="shared" si="210"/>
        <v>0</v>
      </c>
      <c r="IK140">
        <v>0</v>
      </c>
    </row>
    <row r="142" spans="1:255" x14ac:dyDescent="0.2">
      <c r="A142" s="3">
        <v>51</v>
      </c>
      <c r="B142" s="3">
        <f>B125</f>
        <v>1</v>
      </c>
      <c r="C142" s="3">
        <f>A125</f>
        <v>4</v>
      </c>
      <c r="D142" s="3">
        <f>ROW(A125)</f>
        <v>125</v>
      </c>
      <c r="E142" s="3"/>
      <c r="F142" s="3" t="str">
        <f>IF(F125&lt;&gt;"",F125,"")</f>
        <v>Новый раздел</v>
      </c>
      <c r="G142" s="3" t="str">
        <f>IF(G125&lt;&gt;"",G125,"")</f>
        <v>Временные инженерные сети для пожаротушения</v>
      </c>
      <c r="H142" s="3">
        <v>0</v>
      </c>
      <c r="I142" s="3"/>
      <c r="J142" s="3"/>
      <c r="K142" s="3"/>
      <c r="L142" s="3"/>
      <c r="M142" s="3"/>
      <c r="N142" s="3"/>
      <c r="O142" s="3">
        <f t="shared" ref="O142:T142" si="211">ROUND(AB142,2)</f>
        <v>2392.6799999999998</v>
      </c>
      <c r="P142" s="3">
        <f t="shared" si="211"/>
        <v>1079.02</v>
      </c>
      <c r="Q142" s="3">
        <f t="shared" si="211"/>
        <v>238.98</v>
      </c>
      <c r="R142" s="3">
        <f t="shared" si="211"/>
        <v>21.22</v>
      </c>
      <c r="S142" s="3">
        <f t="shared" si="211"/>
        <v>1074.68</v>
      </c>
      <c r="T142" s="3">
        <f t="shared" si="211"/>
        <v>0</v>
      </c>
      <c r="U142" s="3">
        <f>AH142</f>
        <v>114.88499999999999</v>
      </c>
      <c r="V142" s="3">
        <f>AI142</f>
        <v>1.7010000000000001</v>
      </c>
      <c r="W142" s="3">
        <f>ROUND(AJ142,2)</f>
        <v>0</v>
      </c>
      <c r="X142" s="3">
        <f>ROUND(AK142,2)</f>
        <v>1260.28</v>
      </c>
      <c r="Y142" s="3">
        <f>ROUND(AL142,2)</f>
        <v>778.09</v>
      </c>
      <c r="Z142" s="3"/>
      <c r="AA142" s="3"/>
      <c r="AB142" s="3">
        <f>ROUND(SUMIF(AA129:AA140,"=28045047",O129:O140),2)</f>
        <v>2392.6799999999998</v>
      </c>
      <c r="AC142" s="3">
        <f>ROUND(SUMIF(AA129:AA140,"=28045047",P129:P140),2)</f>
        <v>1079.02</v>
      </c>
      <c r="AD142" s="3">
        <f>ROUND(SUMIF(AA129:AA140,"=28045047",Q129:Q140),2)</f>
        <v>238.98</v>
      </c>
      <c r="AE142" s="3">
        <f>ROUND(SUMIF(AA129:AA140,"=28045047",R129:R140),2)</f>
        <v>21.22</v>
      </c>
      <c r="AF142" s="3">
        <f>ROUND(SUMIF(AA129:AA140,"=28045047",S129:S140),2)</f>
        <v>1074.68</v>
      </c>
      <c r="AG142" s="3">
        <f>ROUND(SUMIF(AA129:AA140,"=28045047",T129:T140),2)</f>
        <v>0</v>
      </c>
      <c r="AH142" s="3">
        <f>SUMIF(AA129:AA140,"=28045047",U129:U140)</f>
        <v>114.88499999999999</v>
      </c>
      <c r="AI142" s="3">
        <f>SUMIF(AA129:AA140,"=28045047",V129:V140)</f>
        <v>1.7010000000000001</v>
      </c>
      <c r="AJ142" s="3">
        <f>ROUND(SUMIF(AA129:AA140,"=28045047",W129:W140),2)</f>
        <v>0</v>
      </c>
      <c r="AK142" s="3">
        <f>ROUND(SUMIF(AA129:AA140,"=28045047",X129:X140),2)</f>
        <v>1260.28</v>
      </c>
      <c r="AL142" s="3">
        <f>ROUND(SUMIF(AA129:AA140,"=28045047",Y129:Y140),2)</f>
        <v>778.09</v>
      </c>
      <c r="AM142" s="3"/>
      <c r="AN142" s="3"/>
      <c r="AO142" s="3">
        <f t="shared" ref="AO142:BC142" si="212">ROUND(BX142,2)</f>
        <v>0</v>
      </c>
      <c r="AP142" s="3">
        <f t="shared" si="212"/>
        <v>0</v>
      </c>
      <c r="AQ142" s="3">
        <f t="shared" si="212"/>
        <v>0</v>
      </c>
      <c r="AR142" s="3">
        <f t="shared" si="212"/>
        <v>4431.05</v>
      </c>
      <c r="AS142" s="3">
        <f t="shared" si="212"/>
        <v>4431.05</v>
      </c>
      <c r="AT142" s="3">
        <f t="shared" si="212"/>
        <v>0</v>
      </c>
      <c r="AU142" s="3">
        <f t="shared" si="212"/>
        <v>0</v>
      </c>
      <c r="AV142" s="3">
        <f t="shared" si="212"/>
        <v>1079.02</v>
      </c>
      <c r="AW142" s="3">
        <f t="shared" si="212"/>
        <v>1079.02</v>
      </c>
      <c r="AX142" s="3">
        <f t="shared" si="212"/>
        <v>0</v>
      </c>
      <c r="AY142" s="3">
        <f t="shared" si="212"/>
        <v>1079.02</v>
      </c>
      <c r="AZ142" s="3">
        <f t="shared" si="212"/>
        <v>0</v>
      </c>
      <c r="BA142" s="3">
        <f t="shared" si="212"/>
        <v>0</v>
      </c>
      <c r="BB142" s="3">
        <f t="shared" si="212"/>
        <v>0</v>
      </c>
      <c r="BC142" s="3">
        <f t="shared" si="212"/>
        <v>0</v>
      </c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>
        <f>ROUND(SUMIF(AA129:AA140,"=28045047",FQ129:FQ140),2)</f>
        <v>0</v>
      </c>
      <c r="BY142" s="3">
        <f>ROUND(SUMIF(AA129:AA140,"=28045047",FR129:FR140),2)</f>
        <v>0</v>
      </c>
      <c r="BZ142" s="3">
        <f>ROUND(SUMIF(AA129:AA140,"=28045047",GL129:GL140),2)</f>
        <v>0</v>
      </c>
      <c r="CA142" s="3">
        <f>ROUND(SUMIF(AA129:AA140,"=28045047",GM129:GM140),2)</f>
        <v>4431.05</v>
      </c>
      <c r="CB142" s="3">
        <f>ROUND(SUMIF(AA129:AA140,"=28045047",GN129:GN140),2)</f>
        <v>4431.05</v>
      </c>
      <c r="CC142" s="3">
        <f>ROUND(SUMIF(AA129:AA140,"=28045047",GO129:GO140),2)</f>
        <v>0</v>
      </c>
      <c r="CD142" s="3">
        <f>ROUND(SUMIF(AA129:AA140,"=28045047",GP129:GP140),2)</f>
        <v>0</v>
      </c>
      <c r="CE142" s="3">
        <f>AC142-BX142</f>
        <v>1079.02</v>
      </c>
      <c r="CF142" s="3">
        <f>AC142-BY142</f>
        <v>1079.02</v>
      </c>
      <c r="CG142" s="3">
        <f>BX142-BZ142</f>
        <v>0</v>
      </c>
      <c r="CH142" s="3">
        <f>AC142-BX142-BY142+BZ142</f>
        <v>1079.02</v>
      </c>
      <c r="CI142" s="3">
        <f>BY142-BZ142</f>
        <v>0</v>
      </c>
      <c r="CJ142" s="3">
        <f>ROUND(SUMIF(AA129:AA140,"=28045047",GX129:GX140),2)</f>
        <v>0</v>
      </c>
      <c r="CK142" s="3">
        <f>ROUND(SUMIF(AA129:AA140,"=28045047",GY129:GY140),2)</f>
        <v>0</v>
      </c>
      <c r="CL142" s="3">
        <f>ROUND(SUMIF(AA129:AA140,"=28045047",GZ129:GZ140),2)</f>
        <v>0</v>
      </c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4">
        <f t="shared" ref="DG142:DL142" si="213">ROUND(DT142,2)</f>
        <v>16054.87</v>
      </c>
      <c r="DH142" s="4">
        <f t="shared" si="213"/>
        <v>7240.22</v>
      </c>
      <c r="DI142" s="4">
        <f t="shared" si="213"/>
        <v>1603.55</v>
      </c>
      <c r="DJ142" s="4">
        <f t="shared" si="213"/>
        <v>142.38999999999999</v>
      </c>
      <c r="DK142" s="4">
        <f t="shared" si="213"/>
        <v>7211.1</v>
      </c>
      <c r="DL142" s="4">
        <f t="shared" si="213"/>
        <v>0</v>
      </c>
      <c r="DM142" s="4">
        <f>DZ142</f>
        <v>114.88499999999999</v>
      </c>
      <c r="DN142" s="4">
        <f>EA142</f>
        <v>1.7010000000000001</v>
      </c>
      <c r="DO142" s="4">
        <f>ROUND(EB142,2)</f>
        <v>0</v>
      </c>
      <c r="DP142" s="4">
        <f>ROUND(EC142,2)</f>
        <v>8456.52</v>
      </c>
      <c r="DQ142" s="4">
        <f>ROUND(ED142,2)</f>
        <v>5220.99</v>
      </c>
      <c r="DR142" s="4"/>
      <c r="DS142" s="4"/>
      <c r="DT142" s="4">
        <f>ROUND(SUMIF(AA129:AA140,"=28045061",O129:O140),2)</f>
        <v>16054.87</v>
      </c>
      <c r="DU142" s="4">
        <f>ROUND(SUMIF(AA129:AA140,"=28045061",P129:P140),2)</f>
        <v>7240.22</v>
      </c>
      <c r="DV142" s="4">
        <f>ROUND(SUMIF(AA129:AA140,"=28045061",Q129:Q140),2)</f>
        <v>1603.55</v>
      </c>
      <c r="DW142" s="4">
        <f>ROUND(SUMIF(AA129:AA140,"=28045061",R129:R140),2)</f>
        <v>142.38999999999999</v>
      </c>
      <c r="DX142" s="4">
        <f>ROUND(SUMIF(AA129:AA140,"=28045061",S129:S140),2)</f>
        <v>7211.1</v>
      </c>
      <c r="DY142" s="4">
        <f>ROUND(SUMIF(AA129:AA140,"=28045061",T129:T140),2)</f>
        <v>0</v>
      </c>
      <c r="DZ142" s="4">
        <f>SUMIF(AA129:AA140,"=28045061",U129:U140)</f>
        <v>114.88499999999999</v>
      </c>
      <c r="EA142" s="4">
        <f>SUMIF(AA129:AA140,"=28045061",V129:V140)</f>
        <v>1.7010000000000001</v>
      </c>
      <c r="EB142" s="4">
        <f>ROUND(SUMIF(AA129:AA140,"=28045061",W129:W140),2)</f>
        <v>0</v>
      </c>
      <c r="EC142" s="4">
        <f>ROUND(SUMIF(AA129:AA140,"=28045061",X129:X140),2)</f>
        <v>8456.52</v>
      </c>
      <c r="ED142" s="4">
        <f>ROUND(SUMIF(AA129:AA140,"=28045061",Y129:Y140),2)</f>
        <v>5220.99</v>
      </c>
      <c r="EE142" s="4"/>
      <c r="EF142" s="4"/>
      <c r="EG142" s="4">
        <f t="shared" ref="EG142:EU142" si="214">ROUND(FP142,2)</f>
        <v>0</v>
      </c>
      <c r="EH142" s="4">
        <f t="shared" si="214"/>
        <v>0</v>
      </c>
      <c r="EI142" s="4">
        <f t="shared" si="214"/>
        <v>0</v>
      </c>
      <c r="EJ142" s="4">
        <f t="shared" si="214"/>
        <v>29732.38</v>
      </c>
      <c r="EK142" s="4">
        <f t="shared" si="214"/>
        <v>29732.38</v>
      </c>
      <c r="EL142" s="4">
        <f t="shared" si="214"/>
        <v>0</v>
      </c>
      <c r="EM142" s="4">
        <f t="shared" si="214"/>
        <v>0</v>
      </c>
      <c r="EN142" s="4">
        <f t="shared" si="214"/>
        <v>7240.22</v>
      </c>
      <c r="EO142" s="4">
        <f t="shared" si="214"/>
        <v>7240.22</v>
      </c>
      <c r="EP142" s="4">
        <f t="shared" si="214"/>
        <v>0</v>
      </c>
      <c r="EQ142" s="4">
        <f t="shared" si="214"/>
        <v>7240.22</v>
      </c>
      <c r="ER142" s="4">
        <f t="shared" si="214"/>
        <v>0</v>
      </c>
      <c r="ES142" s="4">
        <f t="shared" si="214"/>
        <v>0</v>
      </c>
      <c r="ET142" s="4">
        <f t="shared" si="214"/>
        <v>0</v>
      </c>
      <c r="EU142" s="4">
        <f t="shared" si="214"/>
        <v>0</v>
      </c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>
        <f>ROUND(SUMIF(AA129:AA140,"=28045061",FQ129:FQ140),2)</f>
        <v>0</v>
      </c>
      <c r="FQ142" s="4">
        <f>ROUND(SUMIF(AA129:AA140,"=28045061",FR129:FR140),2)</f>
        <v>0</v>
      </c>
      <c r="FR142" s="4">
        <f>ROUND(SUMIF(AA129:AA140,"=28045061",GL129:GL140),2)</f>
        <v>0</v>
      </c>
      <c r="FS142" s="4">
        <f>ROUND(SUMIF(AA129:AA140,"=28045061",GM129:GM140),2)</f>
        <v>29732.38</v>
      </c>
      <c r="FT142" s="4">
        <f>ROUND(SUMIF(AA129:AA140,"=28045061",GN129:GN140),2)</f>
        <v>29732.38</v>
      </c>
      <c r="FU142" s="4">
        <f>ROUND(SUMIF(AA129:AA140,"=28045061",GO129:GO140),2)</f>
        <v>0</v>
      </c>
      <c r="FV142" s="4">
        <f>ROUND(SUMIF(AA129:AA140,"=28045061",GP129:GP140),2)</f>
        <v>0</v>
      </c>
      <c r="FW142" s="4">
        <f>DU142-FP142</f>
        <v>7240.22</v>
      </c>
      <c r="FX142" s="4">
        <f>DU142-FQ142</f>
        <v>7240.22</v>
      </c>
      <c r="FY142" s="4">
        <f>FP142-FR142</f>
        <v>0</v>
      </c>
      <c r="FZ142" s="4">
        <f>DU142-FP142-FQ142+FR142</f>
        <v>7240.22</v>
      </c>
      <c r="GA142" s="4">
        <f>FQ142-FR142</f>
        <v>0</v>
      </c>
      <c r="GB142" s="4">
        <f>ROUND(SUMIF(AA129:AA140,"=28045061",GX129:GX140),2)</f>
        <v>0</v>
      </c>
      <c r="GC142" s="4">
        <f>ROUND(SUMIF(AA129:AA140,"=28045061",GY129:GY140),2)</f>
        <v>0</v>
      </c>
      <c r="GD142" s="4">
        <f>ROUND(SUMIF(AA129:AA140,"=28045061",GZ129:GZ140),2)</f>
        <v>0</v>
      </c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>
        <v>0</v>
      </c>
    </row>
    <row r="144" spans="1:255" x14ac:dyDescent="0.2">
      <c r="A144" s="5">
        <v>50</v>
      </c>
      <c r="B144" s="5">
        <v>0</v>
      </c>
      <c r="C144" s="5">
        <v>0</v>
      </c>
      <c r="D144" s="5">
        <v>1</v>
      </c>
      <c r="E144" s="5">
        <v>201</v>
      </c>
      <c r="F144" s="5">
        <f>ROUND(Source!O142,O144)</f>
        <v>2392.6799999999998</v>
      </c>
      <c r="G144" s="5" t="s">
        <v>277</v>
      </c>
      <c r="H144" s="5" t="s">
        <v>278</v>
      </c>
      <c r="I144" s="5"/>
      <c r="J144" s="5"/>
      <c r="K144" s="5">
        <v>201</v>
      </c>
      <c r="L144" s="5">
        <v>1</v>
      </c>
      <c r="M144" s="5">
        <v>3</v>
      </c>
      <c r="N144" s="5" t="s">
        <v>6</v>
      </c>
      <c r="O144" s="5">
        <v>2</v>
      </c>
      <c r="P144" s="5">
        <f>ROUND(Source!DG142,O144)</f>
        <v>16054.87</v>
      </c>
      <c r="Q144" s="5"/>
      <c r="R144" s="5"/>
      <c r="S144" s="5"/>
      <c r="T144" s="5"/>
      <c r="U144" s="5"/>
      <c r="V144" s="5"/>
      <c r="W144" s="5"/>
    </row>
    <row r="145" spans="1:23" x14ac:dyDescent="0.2">
      <c r="A145" s="5">
        <v>50</v>
      </c>
      <c r="B145" s="5">
        <v>0</v>
      </c>
      <c r="C145" s="5">
        <v>0</v>
      </c>
      <c r="D145" s="5">
        <v>1</v>
      </c>
      <c r="E145" s="5">
        <v>202</v>
      </c>
      <c r="F145" s="5">
        <f>ROUND(Source!P142,O145)</f>
        <v>1079.02</v>
      </c>
      <c r="G145" s="5" t="s">
        <v>279</v>
      </c>
      <c r="H145" s="5" t="s">
        <v>280</v>
      </c>
      <c r="I145" s="5"/>
      <c r="J145" s="5"/>
      <c r="K145" s="5">
        <v>202</v>
      </c>
      <c r="L145" s="5">
        <v>2</v>
      </c>
      <c r="M145" s="5">
        <v>3</v>
      </c>
      <c r="N145" s="5" t="s">
        <v>6</v>
      </c>
      <c r="O145" s="5">
        <v>2</v>
      </c>
      <c r="P145" s="5">
        <f>ROUND(Source!DH142,O145)</f>
        <v>7240.22</v>
      </c>
      <c r="Q145" s="5"/>
      <c r="R145" s="5"/>
      <c r="S145" s="5"/>
      <c r="T145" s="5"/>
      <c r="U145" s="5"/>
      <c r="V145" s="5"/>
      <c r="W145" s="5"/>
    </row>
    <row r="146" spans="1:23" x14ac:dyDescent="0.2">
      <c r="A146" s="5">
        <v>50</v>
      </c>
      <c r="B146" s="5">
        <v>0</v>
      </c>
      <c r="C146" s="5">
        <v>0</v>
      </c>
      <c r="D146" s="5">
        <v>1</v>
      </c>
      <c r="E146" s="5">
        <v>222</v>
      </c>
      <c r="F146" s="5">
        <f>ROUND(Source!AO142,O146)</f>
        <v>0</v>
      </c>
      <c r="G146" s="5" t="s">
        <v>281</v>
      </c>
      <c r="H146" s="5" t="s">
        <v>282</v>
      </c>
      <c r="I146" s="5"/>
      <c r="J146" s="5"/>
      <c r="K146" s="5">
        <v>222</v>
      </c>
      <c r="L146" s="5">
        <v>3</v>
      </c>
      <c r="M146" s="5">
        <v>3</v>
      </c>
      <c r="N146" s="5" t="s">
        <v>6</v>
      </c>
      <c r="O146" s="5">
        <v>2</v>
      </c>
      <c r="P146" s="5">
        <f>ROUND(Source!EG142,O146)</f>
        <v>0</v>
      </c>
      <c r="Q146" s="5"/>
      <c r="R146" s="5"/>
      <c r="S146" s="5"/>
      <c r="T146" s="5"/>
      <c r="U146" s="5"/>
      <c r="V146" s="5"/>
      <c r="W146" s="5"/>
    </row>
    <row r="147" spans="1:23" x14ac:dyDescent="0.2">
      <c r="A147" s="5">
        <v>50</v>
      </c>
      <c r="B147" s="5">
        <v>0</v>
      </c>
      <c r="C147" s="5">
        <v>0</v>
      </c>
      <c r="D147" s="5">
        <v>1</v>
      </c>
      <c r="E147" s="5">
        <v>225</v>
      </c>
      <c r="F147" s="5">
        <f>ROUND(Source!AV142,O147)</f>
        <v>1079.02</v>
      </c>
      <c r="G147" s="5" t="s">
        <v>283</v>
      </c>
      <c r="H147" s="5" t="s">
        <v>284</v>
      </c>
      <c r="I147" s="5"/>
      <c r="J147" s="5"/>
      <c r="K147" s="5">
        <v>225</v>
      </c>
      <c r="L147" s="5">
        <v>4</v>
      </c>
      <c r="M147" s="5">
        <v>3</v>
      </c>
      <c r="N147" s="5" t="s">
        <v>6</v>
      </c>
      <c r="O147" s="5">
        <v>2</v>
      </c>
      <c r="P147" s="5">
        <f>ROUND(Source!EN142,O147)</f>
        <v>7240.22</v>
      </c>
      <c r="Q147" s="5"/>
      <c r="R147" s="5"/>
      <c r="S147" s="5"/>
      <c r="T147" s="5"/>
      <c r="U147" s="5"/>
      <c r="V147" s="5"/>
      <c r="W147" s="5"/>
    </row>
    <row r="148" spans="1:23" x14ac:dyDescent="0.2">
      <c r="A148" s="5">
        <v>50</v>
      </c>
      <c r="B148" s="5">
        <v>0</v>
      </c>
      <c r="C148" s="5">
        <v>0</v>
      </c>
      <c r="D148" s="5">
        <v>1</v>
      </c>
      <c r="E148" s="5">
        <v>226</v>
      </c>
      <c r="F148" s="5">
        <f>ROUND(Source!AW142,O148)</f>
        <v>1079.02</v>
      </c>
      <c r="G148" s="5" t="s">
        <v>285</v>
      </c>
      <c r="H148" s="5" t="s">
        <v>286</v>
      </c>
      <c r="I148" s="5"/>
      <c r="J148" s="5"/>
      <c r="K148" s="5">
        <v>226</v>
      </c>
      <c r="L148" s="5">
        <v>5</v>
      </c>
      <c r="M148" s="5">
        <v>3</v>
      </c>
      <c r="N148" s="5" t="s">
        <v>6</v>
      </c>
      <c r="O148" s="5">
        <v>2</v>
      </c>
      <c r="P148" s="5">
        <f>ROUND(Source!EO142,O148)</f>
        <v>7240.22</v>
      </c>
      <c r="Q148" s="5"/>
      <c r="R148" s="5"/>
      <c r="S148" s="5"/>
      <c r="T148" s="5"/>
      <c r="U148" s="5"/>
      <c r="V148" s="5"/>
      <c r="W148" s="5"/>
    </row>
    <row r="149" spans="1:23" x14ac:dyDescent="0.2">
      <c r="A149" s="5">
        <v>50</v>
      </c>
      <c r="B149" s="5">
        <v>0</v>
      </c>
      <c r="C149" s="5">
        <v>0</v>
      </c>
      <c r="D149" s="5">
        <v>1</v>
      </c>
      <c r="E149" s="5">
        <v>227</v>
      </c>
      <c r="F149" s="5">
        <f>ROUND(Source!AX142,O149)</f>
        <v>0</v>
      </c>
      <c r="G149" s="5" t="s">
        <v>287</v>
      </c>
      <c r="H149" s="5" t="s">
        <v>288</v>
      </c>
      <c r="I149" s="5"/>
      <c r="J149" s="5"/>
      <c r="K149" s="5">
        <v>227</v>
      </c>
      <c r="L149" s="5">
        <v>6</v>
      </c>
      <c r="M149" s="5">
        <v>3</v>
      </c>
      <c r="N149" s="5" t="s">
        <v>6</v>
      </c>
      <c r="O149" s="5">
        <v>2</v>
      </c>
      <c r="P149" s="5">
        <f>ROUND(Source!EP142,O149)</f>
        <v>0</v>
      </c>
      <c r="Q149" s="5"/>
      <c r="R149" s="5"/>
      <c r="S149" s="5"/>
      <c r="T149" s="5"/>
      <c r="U149" s="5"/>
      <c r="V149" s="5"/>
      <c r="W149" s="5"/>
    </row>
    <row r="150" spans="1:23" x14ac:dyDescent="0.2">
      <c r="A150" s="5">
        <v>50</v>
      </c>
      <c r="B150" s="5">
        <v>0</v>
      </c>
      <c r="C150" s="5">
        <v>0</v>
      </c>
      <c r="D150" s="5">
        <v>1</v>
      </c>
      <c r="E150" s="5">
        <v>228</v>
      </c>
      <c r="F150" s="5">
        <f>ROUND(Source!AY142,O150)</f>
        <v>1079.02</v>
      </c>
      <c r="G150" s="5" t="s">
        <v>289</v>
      </c>
      <c r="H150" s="5" t="s">
        <v>290</v>
      </c>
      <c r="I150" s="5"/>
      <c r="J150" s="5"/>
      <c r="K150" s="5">
        <v>228</v>
      </c>
      <c r="L150" s="5">
        <v>7</v>
      </c>
      <c r="M150" s="5">
        <v>3</v>
      </c>
      <c r="N150" s="5" t="s">
        <v>6</v>
      </c>
      <c r="O150" s="5">
        <v>2</v>
      </c>
      <c r="P150" s="5">
        <f>ROUND(Source!EQ142,O150)</f>
        <v>7240.22</v>
      </c>
      <c r="Q150" s="5"/>
      <c r="R150" s="5"/>
      <c r="S150" s="5"/>
      <c r="T150" s="5"/>
      <c r="U150" s="5"/>
      <c r="V150" s="5"/>
      <c r="W150" s="5"/>
    </row>
    <row r="151" spans="1:23" x14ac:dyDescent="0.2">
      <c r="A151" s="5">
        <v>50</v>
      </c>
      <c r="B151" s="5">
        <v>0</v>
      </c>
      <c r="C151" s="5">
        <v>0</v>
      </c>
      <c r="D151" s="5">
        <v>1</v>
      </c>
      <c r="E151" s="5">
        <v>216</v>
      </c>
      <c r="F151" s="5">
        <f>ROUND(Source!AP142,O151)</f>
        <v>0</v>
      </c>
      <c r="G151" s="5" t="s">
        <v>291</v>
      </c>
      <c r="H151" s="5" t="s">
        <v>292</v>
      </c>
      <c r="I151" s="5"/>
      <c r="J151" s="5"/>
      <c r="K151" s="5">
        <v>216</v>
      </c>
      <c r="L151" s="5">
        <v>8</v>
      </c>
      <c r="M151" s="5">
        <v>3</v>
      </c>
      <c r="N151" s="5" t="s">
        <v>6</v>
      </c>
      <c r="O151" s="5">
        <v>2</v>
      </c>
      <c r="P151" s="5">
        <f>ROUND(Source!EH142,O151)</f>
        <v>0</v>
      </c>
      <c r="Q151" s="5"/>
      <c r="R151" s="5"/>
      <c r="S151" s="5"/>
      <c r="T151" s="5"/>
      <c r="U151" s="5"/>
      <c r="V151" s="5"/>
      <c r="W151" s="5"/>
    </row>
    <row r="152" spans="1:23" x14ac:dyDescent="0.2">
      <c r="A152" s="5">
        <v>50</v>
      </c>
      <c r="B152" s="5">
        <v>0</v>
      </c>
      <c r="C152" s="5">
        <v>0</v>
      </c>
      <c r="D152" s="5">
        <v>1</v>
      </c>
      <c r="E152" s="5">
        <v>223</v>
      </c>
      <c r="F152" s="5">
        <f>ROUND(Source!AQ142,O152)</f>
        <v>0</v>
      </c>
      <c r="G152" s="5" t="s">
        <v>293</v>
      </c>
      <c r="H152" s="5" t="s">
        <v>294</v>
      </c>
      <c r="I152" s="5"/>
      <c r="J152" s="5"/>
      <c r="K152" s="5">
        <v>223</v>
      </c>
      <c r="L152" s="5">
        <v>9</v>
      </c>
      <c r="M152" s="5">
        <v>3</v>
      </c>
      <c r="N152" s="5" t="s">
        <v>6</v>
      </c>
      <c r="O152" s="5">
        <v>2</v>
      </c>
      <c r="P152" s="5">
        <f>ROUND(Source!EI142,O152)</f>
        <v>0</v>
      </c>
      <c r="Q152" s="5"/>
      <c r="R152" s="5"/>
      <c r="S152" s="5"/>
      <c r="T152" s="5"/>
      <c r="U152" s="5"/>
      <c r="V152" s="5"/>
      <c r="W152" s="5"/>
    </row>
    <row r="153" spans="1:23" x14ac:dyDescent="0.2">
      <c r="A153" s="5">
        <v>50</v>
      </c>
      <c r="B153" s="5">
        <v>0</v>
      </c>
      <c r="C153" s="5">
        <v>0</v>
      </c>
      <c r="D153" s="5">
        <v>1</v>
      </c>
      <c r="E153" s="5">
        <v>229</v>
      </c>
      <c r="F153" s="5">
        <f>ROUND(Source!AZ142,O153)</f>
        <v>0</v>
      </c>
      <c r="G153" s="5" t="s">
        <v>295</v>
      </c>
      <c r="H153" s="5" t="s">
        <v>296</v>
      </c>
      <c r="I153" s="5"/>
      <c r="J153" s="5"/>
      <c r="K153" s="5">
        <v>229</v>
      </c>
      <c r="L153" s="5">
        <v>10</v>
      </c>
      <c r="M153" s="5">
        <v>3</v>
      </c>
      <c r="N153" s="5" t="s">
        <v>6</v>
      </c>
      <c r="O153" s="5">
        <v>2</v>
      </c>
      <c r="P153" s="5">
        <f>ROUND(Source!ER142,O153)</f>
        <v>0</v>
      </c>
      <c r="Q153" s="5"/>
      <c r="R153" s="5"/>
      <c r="S153" s="5"/>
      <c r="T153" s="5"/>
      <c r="U153" s="5"/>
      <c r="V153" s="5"/>
      <c r="W153" s="5"/>
    </row>
    <row r="154" spans="1:23" x14ac:dyDescent="0.2">
      <c r="A154" s="5">
        <v>50</v>
      </c>
      <c r="B154" s="5">
        <v>0</v>
      </c>
      <c r="C154" s="5">
        <v>0</v>
      </c>
      <c r="D154" s="5">
        <v>1</v>
      </c>
      <c r="E154" s="5">
        <v>203</v>
      </c>
      <c r="F154" s="5">
        <f>ROUND(Source!Q142,O154)</f>
        <v>238.98</v>
      </c>
      <c r="G154" s="5" t="s">
        <v>297</v>
      </c>
      <c r="H154" s="5" t="s">
        <v>298</v>
      </c>
      <c r="I154" s="5"/>
      <c r="J154" s="5"/>
      <c r="K154" s="5">
        <v>203</v>
      </c>
      <c r="L154" s="5">
        <v>11</v>
      </c>
      <c r="M154" s="5">
        <v>3</v>
      </c>
      <c r="N154" s="5" t="s">
        <v>6</v>
      </c>
      <c r="O154" s="5">
        <v>2</v>
      </c>
      <c r="P154" s="5">
        <f>ROUND(Source!DI142,O154)</f>
        <v>1603.55</v>
      </c>
      <c r="Q154" s="5"/>
      <c r="R154" s="5"/>
      <c r="S154" s="5"/>
      <c r="T154" s="5"/>
      <c r="U154" s="5"/>
      <c r="V154" s="5"/>
      <c r="W154" s="5"/>
    </row>
    <row r="155" spans="1:23" x14ac:dyDescent="0.2">
      <c r="A155" s="5">
        <v>50</v>
      </c>
      <c r="B155" s="5">
        <v>0</v>
      </c>
      <c r="C155" s="5">
        <v>0</v>
      </c>
      <c r="D155" s="5">
        <v>1</v>
      </c>
      <c r="E155" s="5">
        <v>231</v>
      </c>
      <c r="F155" s="5">
        <f>ROUND(Source!BB142,O155)</f>
        <v>0</v>
      </c>
      <c r="G155" s="5" t="s">
        <v>299</v>
      </c>
      <c r="H155" s="5" t="s">
        <v>300</v>
      </c>
      <c r="I155" s="5"/>
      <c r="J155" s="5"/>
      <c r="K155" s="5">
        <v>231</v>
      </c>
      <c r="L155" s="5">
        <v>12</v>
      </c>
      <c r="M155" s="5">
        <v>3</v>
      </c>
      <c r="N155" s="5" t="s">
        <v>6</v>
      </c>
      <c r="O155" s="5">
        <v>2</v>
      </c>
      <c r="P155" s="5">
        <f>ROUND(Source!ET142,O155)</f>
        <v>0</v>
      </c>
      <c r="Q155" s="5"/>
      <c r="R155" s="5"/>
      <c r="S155" s="5"/>
      <c r="T155" s="5"/>
      <c r="U155" s="5"/>
      <c r="V155" s="5"/>
      <c r="W155" s="5"/>
    </row>
    <row r="156" spans="1:23" x14ac:dyDescent="0.2">
      <c r="A156" s="5">
        <v>50</v>
      </c>
      <c r="B156" s="5">
        <v>0</v>
      </c>
      <c r="C156" s="5">
        <v>0</v>
      </c>
      <c r="D156" s="5">
        <v>1</v>
      </c>
      <c r="E156" s="5">
        <v>204</v>
      </c>
      <c r="F156" s="5">
        <f>ROUND(Source!R142,O156)</f>
        <v>21.22</v>
      </c>
      <c r="G156" s="5" t="s">
        <v>301</v>
      </c>
      <c r="H156" s="5" t="s">
        <v>302</v>
      </c>
      <c r="I156" s="5"/>
      <c r="J156" s="5"/>
      <c r="K156" s="5">
        <v>204</v>
      </c>
      <c r="L156" s="5">
        <v>13</v>
      </c>
      <c r="M156" s="5">
        <v>3</v>
      </c>
      <c r="N156" s="5" t="s">
        <v>6</v>
      </c>
      <c r="O156" s="5">
        <v>2</v>
      </c>
      <c r="P156" s="5">
        <f>ROUND(Source!DJ142,O156)</f>
        <v>142.38999999999999</v>
      </c>
      <c r="Q156" s="5"/>
      <c r="R156" s="5"/>
      <c r="S156" s="5"/>
      <c r="T156" s="5"/>
      <c r="U156" s="5"/>
      <c r="V156" s="5"/>
      <c r="W156" s="5"/>
    </row>
    <row r="157" spans="1:23" x14ac:dyDescent="0.2">
      <c r="A157" s="5">
        <v>50</v>
      </c>
      <c r="B157" s="5">
        <v>0</v>
      </c>
      <c r="C157" s="5">
        <v>0</v>
      </c>
      <c r="D157" s="5">
        <v>1</v>
      </c>
      <c r="E157" s="5">
        <v>205</v>
      </c>
      <c r="F157" s="5">
        <f>ROUND(Source!S142,O157)</f>
        <v>1074.68</v>
      </c>
      <c r="G157" s="5" t="s">
        <v>303</v>
      </c>
      <c r="H157" s="5" t="s">
        <v>304</v>
      </c>
      <c r="I157" s="5"/>
      <c r="J157" s="5"/>
      <c r="K157" s="5">
        <v>205</v>
      </c>
      <c r="L157" s="5">
        <v>14</v>
      </c>
      <c r="M157" s="5">
        <v>3</v>
      </c>
      <c r="N157" s="5" t="s">
        <v>6</v>
      </c>
      <c r="O157" s="5">
        <v>2</v>
      </c>
      <c r="P157" s="5">
        <f>ROUND(Source!DK142,O157)</f>
        <v>7211.1</v>
      </c>
      <c r="Q157" s="5"/>
      <c r="R157" s="5"/>
      <c r="S157" s="5"/>
      <c r="T157" s="5"/>
      <c r="U157" s="5"/>
      <c r="V157" s="5"/>
      <c r="W157" s="5"/>
    </row>
    <row r="158" spans="1:23" x14ac:dyDescent="0.2">
      <c r="A158" s="5">
        <v>50</v>
      </c>
      <c r="B158" s="5">
        <v>0</v>
      </c>
      <c r="C158" s="5">
        <v>0</v>
      </c>
      <c r="D158" s="5">
        <v>1</v>
      </c>
      <c r="E158" s="5">
        <v>232</v>
      </c>
      <c r="F158" s="5">
        <f>ROUND(Source!BC142,O158)</f>
        <v>0</v>
      </c>
      <c r="G158" s="5" t="s">
        <v>305</v>
      </c>
      <c r="H158" s="5" t="s">
        <v>306</v>
      </c>
      <c r="I158" s="5"/>
      <c r="J158" s="5"/>
      <c r="K158" s="5">
        <v>232</v>
      </c>
      <c r="L158" s="5">
        <v>15</v>
      </c>
      <c r="M158" s="5">
        <v>3</v>
      </c>
      <c r="N158" s="5" t="s">
        <v>6</v>
      </c>
      <c r="O158" s="5">
        <v>2</v>
      </c>
      <c r="P158" s="5">
        <f>ROUND(Source!EU142,O158)</f>
        <v>0</v>
      </c>
      <c r="Q158" s="5"/>
      <c r="R158" s="5"/>
      <c r="S158" s="5"/>
      <c r="T158" s="5"/>
      <c r="U158" s="5"/>
      <c r="V158" s="5"/>
      <c r="W158" s="5"/>
    </row>
    <row r="159" spans="1:23" x14ac:dyDescent="0.2">
      <c r="A159" s="5">
        <v>50</v>
      </c>
      <c r="B159" s="5">
        <v>0</v>
      </c>
      <c r="C159" s="5">
        <v>0</v>
      </c>
      <c r="D159" s="5">
        <v>1</v>
      </c>
      <c r="E159" s="5">
        <v>214</v>
      </c>
      <c r="F159" s="5">
        <f>ROUND(Source!AS142,O159)</f>
        <v>4431.05</v>
      </c>
      <c r="G159" s="5" t="s">
        <v>307</v>
      </c>
      <c r="H159" s="5" t="s">
        <v>308</v>
      </c>
      <c r="I159" s="5"/>
      <c r="J159" s="5"/>
      <c r="K159" s="5">
        <v>214</v>
      </c>
      <c r="L159" s="5">
        <v>16</v>
      </c>
      <c r="M159" s="5">
        <v>3</v>
      </c>
      <c r="N159" s="5" t="s">
        <v>6</v>
      </c>
      <c r="O159" s="5">
        <v>2</v>
      </c>
      <c r="P159" s="5">
        <f>ROUND(Source!EK142,O159)</f>
        <v>29732.38</v>
      </c>
      <c r="Q159" s="5"/>
      <c r="R159" s="5"/>
      <c r="S159" s="5"/>
      <c r="T159" s="5"/>
      <c r="U159" s="5"/>
      <c r="V159" s="5"/>
      <c r="W159" s="5"/>
    </row>
    <row r="160" spans="1:23" x14ac:dyDescent="0.2">
      <c r="A160" s="5">
        <v>50</v>
      </c>
      <c r="B160" s="5">
        <v>0</v>
      </c>
      <c r="C160" s="5">
        <v>0</v>
      </c>
      <c r="D160" s="5">
        <v>1</v>
      </c>
      <c r="E160" s="5">
        <v>215</v>
      </c>
      <c r="F160" s="5">
        <f>ROUND(Source!AT142,O160)</f>
        <v>0</v>
      </c>
      <c r="G160" s="5" t="s">
        <v>309</v>
      </c>
      <c r="H160" s="5" t="s">
        <v>310</v>
      </c>
      <c r="I160" s="5"/>
      <c r="J160" s="5"/>
      <c r="K160" s="5">
        <v>215</v>
      </c>
      <c r="L160" s="5">
        <v>17</v>
      </c>
      <c r="M160" s="5">
        <v>3</v>
      </c>
      <c r="N160" s="5" t="s">
        <v>6</v>
      </c>
      <c r="O160" s="5">
        <v>2</v>
      </c>
      <c r="P160" s="5">
        <f>ROUND(Source!EL142,O160)</f>
        <v>0</v>
      </c>
      <c r="Q160" s="5"/>
      <c r="R160" s="5"/>
      <c r="S160" s="5"/>
      <c r="T160" s="5"/>
      <c r="U160" s="5"/>
      <c r="V160" s="5"/>
      <c r="W160" s="5"/>
    </row>
    <row r="161" spans="1:206" x14ac:dyDescent="0.2">
      <c r="A161" s="5">
        <v>50</v>
      </c>
      <c r="B161" s="5">
        <v>0</v>
      </c>
      <c r="C161" s="5">
        <v>0</v>
      </c>
      <c r="D161" s="5">
        <v>1</v>
      </c>
      <c r="E161" s="5">
        <v>217</v>
      </c>
      <c r="F161" s="5">
        <f>ROUND(Source!AU142,O161)</f>
        <v>0</v>
      </c>
      <c r="G161" s="5" t="s">
        <v>311</v>
      </c>
      <c r="H161" s="5" t="s">
        <v>312</v>
      </c>
      <c r="I161" s="5"/>
      <c r="J161" s="5"/>
      <c r="K161" s="5">
        <v>217</v>
      </c>
      <c r="L161" s="5">
        <v>18</v>
      </c>
      <c r="M161" s="5">
        <v>3</v>
      </c>
      <c r="N161" s="5" t="s">
        <v>6</v>
      </c>
      <c r="O161" s="5">
        <v>2</v>
      </c>
      <c r="P161" s="5">
        <f>ROUND(Source!EM142,O161)</f>
        <v>0</v>
      </c>
      <c r="Q161" s="5"/>
      <c r="R161" s="5"/>
      <c r="S161" s="5"/>
      <c r="T161" s="5"/>
      <c r="U161" s="5"/>
      <c r="V161" s="5"/>
      <c r="W161" s="5"/>
    </row>
    <row r="162" spans="1:206" x14ac:dyDescent="0.2">
      <c r="A162" s="5">
        <v>50</v>
      </c>
      <c r="B162" s="5">
        <v>0</v>
      </c>
      <c r="C162" s="5">
        <v>0</v>
      </c>
      <c r="D162" s="5">
        <v>1</v>
      </c>
      <c r="E162" s="5">
        <v>230</v>
      </c>
      <c r="F162" s="5">
        <f>ROUND(Source!BA142,O162)</f>
        <v>0</v>
      </c>
      <c r="G162" s="5" t="s">
        <v>313</v>
      </c>
      <c r="H162" s="5" t="s">
        <v>314</v>
      </c>
      <c r="I162" s="5"/>
      <c r="J162" s="5"/>
      <c r="K162" s="5">
        <v>230</v>
      </c>
      <c r="L162" s="5">
        <v>19</v>
      </c>
      <c r="M162" s="5">
        <v>3</v>
      </c>
      <c r="N162" s="5" t="s">
        <v>6</v>
      </c>
      <c r="O162" s="5">
        <v>2</v>
      </c>
      <c r="P162" s="5">
        <f>ROUND(Source!ES142,O162)</f>
        <v>0</v>
      </c>
      <c r="Q162" s="5"/>
      <c r="R162" s="5"/>
      <c r="S162" s="5"/>
      <c r="T162" s="5"/>
      <c r="U162" s="5"/>
      <c r="V162" s="5"/>
      <c r="W162" s="5"/>
    </row>
    <row r="163" spans="1:206" x14ac:dyDescent="0.2">
      <c r="A163" s="5">
        <v>50</v>
      </c>
      <c r="B163" s="5">
        <v>0</v>
      </c>
      <c r="C163" s="5">
        <v>0</v>
      </c>
      <c r="D163" s="5">
        <v>1</v>
      </c>
      <c r="E163" s="5">
        <v>206</v>
      </c>
      <c r="F163" s="5">
        <f>ROUND(Source!T142,O163)</f>
        <v>0</v>
      </c>
      <c r="G163" s="5" t="s">
        <v>315</v>
      </c>
      <c r="H163" s="5" t="s">
        <v>316</v>
      </c>
      <c r="I163" s="5"/>
      <c r="J163" s="5"/>
      <c r="K163" s="5">
        <v>206</v>
      </c>
      <c r="L163" s="5">
        <v>20</v>
      </c>
      <c r="M163" s="5">
        <v>3</v>
      </c>
      <c r="N163" s="5" t="s">
        <v>6</v>
      </c>
      <c r="O163" s="5">
        <v>2</v>
      </c>
      <c r="P163" s="5">
        <f>ROUND(Source!DL142,O163)</f>
        <v>0</v>
      </c>
      <c r="Q163" s="5"/>
      <c r="R163" s="5"/>
      <c r="S163" s="5"/>
      <c r="T163" s="5"/>
      <c r="U163" s="5"/>
      <c r="V163" s="5"/>
      <c r="W163" s="5"/>
    </row>
    <row r="164" spans="1:206" x14ac:dyDescent="0.2">
      <c r="A164" s="5">
        <v>50</v>
      </c>
      <c r="B164" s="5">
        <v>0</v>
      </c>
      <c r="C164" s="5">
        <v>0</v>
      </c>
      <c r="D164" s="5">
        <v>1</v>
      </c>
      <c r="E164" s="5">
        <v>207</v>
      </c>
      <c r="F164" s="5">
        <f>Source!U142</f>
        <v>114.88499999999999</v>
      </c>
      <c r="G164" s="5" t="s">
        <v>317</v>
      </c>
      <c r="H164" s="5" t="s">
        <v>318</v>
      </c>
      <c r="I164" s="5"/>
      <c r="J164" s="5"/>
      <c r="K164" s="5">
        <v>207</v>
      </c>
      <c r="L164" s="5">
        <v>21</v>
      </c>
      <c r="M164" s="5">
        <v>3</v>
      </c>
      <c r="N164" s="5" t="s">
        <v>6</v>
      </c>
      <c r="O164" s="5">
        <v>-1</v>
      </c>
      <c r="P164" s="5">
        <f>Source!DM142</f>
        <v>114.88499999999999</v>
      </c>
      <c r="Q164" s="5"/>
      <c r="R164" s="5"/>
      <c r="S164" s="5"/>
      <c r="T164" s="5"/>
      <c r="U164" s="5"/>
      <c r="V164" s="5"/>
      <c r="W164" s="5"/>
    </row>
    <row r="165" spans="1:206" x14ac:dyDescent="0.2">
      <c r="A165" s="5">
        <v>50</v>
      </c>
      <c r="B165" s="5">
        <v>0</v>
      </c>
      <c r="C165" s="5">
        <v>0</v>
      </c>
      <c r="D165" s="5">
        <v>1</v>
      </c>
      <c r="E165" s="5">
        <v>208</v>
      </c>
      <c r="F165" s="5">
        <f>Source!V142</f>
        <v>1.7010000000000001</v>
      </c>
      <c r="G165" s="5" t="s">
        <v>319</v>
      </c>
      <c r="H165" s="5" t="s">
        <v>320</v>
      </c>
      <c r="I165" s="5"/>
      <c r="J165" s="5"/>
      <c r="K165" s="5">
        <v>208</v>
      </c>
      <c r="L165" s="5">
        <v>22</v>
      </c>
      <c r="M165" s="5">
        <v>3</v>
      </c>
      <c r="N165" s="5" t="s">
        <v>6</v>
      </c>
      <c r="O165" s="5">
        <v>-1</v>
      </c>
      <c r="P165" s="5">
        <f>Source!DN142</f>
        <v>1.7010000000000001</v>
      </c>
      <c r="Q165" s="5"/>
      <c r="R165" s="5"/>
      <c r="S165" s="5"/>
      <c r="T165" s="5"/>
      <c r="U165" s="5"/>
      <c r="V165" s="5"/>
      <c r="W165" s="5"/>
    </row>
    <row r="166" spans="1:206" x14ac:dyDescent="0.2">
      <c r="A166" s="5">
        <v>50</v>
      </c>
      <c r="B166" s="5">
        <v>0</v>
      </c>
      <c r="C166" s="5">
        <v>0</v>
      </c>
      <c r="D166" s="5">
        <v>1</v>
      </c>
      <c r="E166" s="5">
        <v>209</v>
      </c>
      <c r="F166" s="5">
        <f>ROUND(Source!W142,O166)</f>
        <v>0</v>
      </c>
      <c r="G166" s="5" t="s">
        <v>321</v>
      </c>
      <c r="H166" s="5" t="s">
        <v>322</v>
      </c>
      <c r="I166" s="5"/>
      <c r="J166" s="5"/>
      <c r="K166" s="5">
        <v>209</v>
      </c>
      <c r="L166" s="5">
        <v>23</v>
      </c>
      <c r="M166" s="5">
        <v>3</v>
      </c>
      <c r="N166" s="5" t="s">
        <v>6</v>
      </c>
      <c r="O166" s="5">
        <v>2</v>
      </c>
      <c r="P166" s="5">
        <f>ROUND(Source!DO142,O166)</f>
        <v>0</v>
      </c>
      <c r="Q166" s="5"/>
      <c r="R166" s="5"/>
      <c r="S166" s="5"/>
      <c r="T166" s="5"/>
      <c r="U166" s="5"/>
      <c r="V166" s="5"/>
      <c r="W166" s="5"/>
    </row>
    <row r="167" spans="1:206" x14ac:dyDescent="0.2">
      <c r="A167" s="5">
        <v>50</v>
      </c>
      <c r="B167" s="5">
        <v>0</v>
      </c>
      <c r="C167" s="5">
        <v>0</v>
      </c>
      <c r="D167" s="5">
        <v>1</v>
      </c>
      <c r="E167" s="5">
        <v>210</v>
      </c>
      <c r="F167" s="5">
        <f>ROUND(Source!X142,O167)</f>
        <v>1260.28</v>
      </c>
      <c r="G167" s="5" t="s">
        <v>323</v>
      </c>
      <c r="H167" s="5" t="s">
        <v>324</v>
      </c>
      <c r="I167" s="5"/>
      <c r="J167" s="5"/>
      <c r="K167" s="5">
        <v>210</v>
      </c>
      <c r="L167" s="5">
        <v>24</v>
      </c>
      <c r="M167" s="5">
        <v>3</v>
      </c>
      <c r="N167" s="5" t="s">
        <v>6</v>
      </c>
      <c r="O167" s="5">
        <v>2</v>
      </c>
      <c r="P167" s="5">
        <f>ROUND(Source!DP142,O167)</f>
        <v>8456.52</v>
      </c>
      <c r="Q167" s="5"/>
      <c r="R167" s="5"/>
      <c r="S167" s="5"/>
      <c r="T167" s="5"/>
      <c r="U167" s="5"/>
      <c r="V167" s="5"/>
      <c r="W167" s="5"/>
    </row>
    <row r="168" spans="1:206" x14ac:dyDescent="0.2">
      <c r="A168" s="5">
        <v>50</v>
      </c>
      <c r="B168" s="5">
        <v>0</v>
      </c>
      <c r="C168" s="5">
        <v>0</v>
      </c>
      <c r="D168" s="5">
        <v>1</v>
      </c>
      <c r="E168" s="5">
        <v>211</v>
      </c>
      <c r="F168" s="5">
        <f>ROUND(Source!Y142,O168)</f>
        <v>778.09</v>
      </c>
      <c r="G168" s="5" t="s">
        <v>325</v>
      </c>
      <c r="H168" s="5" t="s">
        <v>326</v>
      </c>
      <c r="I168" s="5"/>
      <c r="J168" s="5"/>
      <c r="K168" s="5">
        <v>211</v>
      </c>
      <c r="L168" s="5">
        <v>25</v>
      </c>
      <c r="M168" s="5">
        <v>3</v>
      </c>
      <c r="N168" s="5" t="s">
        <v>6</v>
      </c>
      <c r="O168" s="5">
        <v>2</v>
      </c>
      <c r="P168" s="5">
        <f>ROUND(Source!DQ142,O168)</f>
        <v>5220.99</v>
      </c>
      <c r="Q168" s="5"/>
      <c r="R168" s="5"/>
      <c r="S168" s="5"/>
      <c r="T168" s="5"/>
      <c r="U168" s="5"/>
      <c r="V168" s="5"/>
      <c r="W168" s="5"/>
    </row>
    <row r="169" spans="1:206" x14ac:dyDescent="0.2">
      <c r="A169" s="5">
        <v>50</v>
      </c>
      <c r="B169" s="5">
        <v>0</v>
      </c>
      <c r="C169" s="5">
        <v>0</v>
      </c>
      <c r="D169" s="5">
        <v>1</v>
      </c>
      <c r="E169" s="5">
        <v>224</v>
      </c>
      <c r="F169" s="5">
        <f>ROUND(Source!AR142,O169)</f>
        <v>4431.05</v>
      </c>
      <c r="G169" s="5" t="s">
        <v>327</v>
      </c>
      <c r="H169" s="5" t="s">
        <v>328</v>
      </c>
      <c r="I169" s="5"/>
      <c r="J169" s="5"/>
      <c r="K169" s="5">
        <v>224</v>
      </c>
      <c r="L169" s="5">
        <v>26</v>
      </c>
      <c r="M169" s="5">
        <v>3</v>
      </c>
      <c r="N169" s="5" t="s">
        <v>6</v>
      </c>
      <c r="O169" s="5">
        <v>2</v>
      </c>
      <c r="P169" s="5">
        <f>ROUND(Source!EJ142,O169)</f>
        <v>29732.38</v>
      </c>
      <c r="Q169" s="5"/>
      <c r="R169" s="5"/>
      <c r="S169" s="5"/>
      <c r="T169" s="5"/>
      <c r="U169" s="5"/>
      <c r="V169" s="5"/>
      <c r="W169" s="5"/>
    </row>
    <row r="171" spans="1:206" x14ac:dyDescent="0.2">
      <c r="A171" s="3">
        <v>51</v>
      </c>
      <c r="B171" s="3">
        <f>B20</f>
        <v>1</v>
      </c>
      <c r="C171" s="3">
        <f>A20</f>
        <v>3</v>
      </c>
      <c r="D171" s="3">
        <f>ROW(A20)</f>
        <v>20</v>
      </c>
      <c r="E171" s="3"/>
      <c r="F171" s="3" t="str">
        <f>IF(F20&lt;&gt;"",F20,"")</f>
        <v>Новая локальная смета</v>
      </c>
      <c r="G171" s="3" t="str">
        <f>IF(G20&lt;&gt;"",G20,"")</f>
        <v>Новая локальная смета</v>
      </c>
      <c r="H171" s="3">
        <v>0</v>
      </c>
      <c r="I171" s="3"/>
      <c r="J171" s="3"/>
      <c r="K171" s="3"/>
      <c r="L171" s="3"/>
      <c r="M171" s="3"/>
      <c r="N171" s="3"/>
      <c r="O171" s="3">
        <f t="shared" ref="O171:T171" si="215">ROUND(O142+AB171,2)</f>
        <v>284671.05</v>
      </c>
      <c r="P171" s="3">
        <f t="shared" si="215"/>
        <v>267721.75</v>
      </c>
      <c r="Q171" s="3">
        <f t="shared" si="215"/>
        <v>7143.59</v>
      </c>
      <c r="R171" s="3">
        <f t="shared" si="215"/>
        <v>648.04999999999995</v>
      </c>
      <c r="S171" s="3">
        <f t="shared" si="215"/>
        <v>9805.7099999999991</v>
      </c>
      <c r="T171" s="3">
        <f t="shared" si="215"/>
        <v>0</v>
      </c>
      <c r="U171" s="3">
        <f>U142+AH171</f>
        <v>895.68838000000005</v>
      </c>
      <c r="V171" s="3">
        <f>V142+AI171</f>
        <v>55.640250000000002</v>
      </c>
      <c r="W171" s="3">
        <f>ROUND(W142+AJ171,2)</f>
        <v>0</v>
      </c>
      <c r="X171" s="3">
        <f>ROUND(X142+AK171,2)</f>
        <v>9422.06</v>
      </c>
      <c r="Y171" s="3">
        <f>ROUND(Y142+AL171,2)</f>
        <v>6204.72</v>
      </c>
      <c r="Z171" s="3"/>
      <c r="AA171" s="3"/>
      <c r="AB171" s="3">
        <f>ROUND(SUMIF(AA24:AA123,"=28045047",O24:O123),2)</f>
        <v>282278.37</v>
      </c>
      <c r="AC171" s="3">
        <f>ROUND(SUMIF(AA24:AA123,"=28045047",P24:P123),2)</f>
        <v>266642.73</v>
      </c>
      <c r="AD171" s="3">
        <f>ROUND(SUMIF(AA24:AA123,"=28045047",Q24:Q123),2)</f>
        <v>6904.61</v>
      </c>
      <c r="AE171" s="3">
        <f>ROUND(SUMIF(AA24:AA123,"=28045047",R24:R123),2)</f>
        <v>626.83000000000004</v>
      </c>
      <c r="AF171" s="3">
        <f>ROUND(SUMIF(AA24:AA123,"=28045047",S24:S123),2)</f>
        <v>8731.0300000000007</v>
      </c>
      <c r="AG171" s="3">
        <f>ROUND(SUMIF(AA24:AA123,"=28045047",T24:T123),2)</f>
        <v>0</v>
      </c>
      <c r="AH171" s="3">
        <f>SUMIF(AA24:AA123,"=28045047",U24:U123)</f>
        <v>780.80338000000006</v>
      </c>
      <c r="AI171" s="3">
        <f>SUMIF(AA24:AA123,"=28045047",V24:V123)</f>
        <v>53.939250000000001</v>
      </c>
      <c r="AJ171" s="3">
        <f>ROUND(SUMIF(AA24:AA123,"=28045047",W24:W123),2)</f>
        <v>0</v>
      </c>
      <c r="AK171" s="3">
        <f>ROUND(SUMIF(AA24:AA123,"=28045047",X24:X123),2)</f>
        <v>8161.78</v>
      </c>
      <c r="AL171" s="3">
        <f>ROUND(SUMIF(AA24:AA123,"=28045047",Y24:Y123),2)</f>
        <v>5426.63</v>
      </c>
      <c r="AM171" s="3"/>
      <c r="AN171" s="3"/>
      <c r="AO171" s="3">
        <f t="shared" ref="AO171:BC171" si="216">ROUND(AO142+BX171,2)</f>
        <v>0</v>
      </c>
      <c r="AP171" s="3">
        <f t="shared" si="216"/>
        <v>0</v>
      </c>
      <c r="AQ171" s="3">
        <f t="shared" si="216"/>
        <v>0</v>
      </c>
      <c r="AR171" s="3">
        <f t="shared" si="216"/>
        <v>300388.28000000003</v>
      </c>
      <c r="AS171" s="3">
        <f t="shared" si="216"/>
        <v>48296.07</v>
      </c>
      <c r="AT171" s="3">
        <f t="shared" si="216"/>
        <v>252092.21</v>
      </c>
      <c r="AU171" s="3">
        <f t="shared" si="216"/>
        <v>0</v>
      </c>
      <c r="AV171" s="3">
        <f t="shared" si="216"/>
        <v>267721.75</v>
      </c>
      <c r="AW171" s="3">
        <f t="shared" si="216"/>
        <v>267721.75</v>
      </c>
      <c r="AX171" s="3">
        <f t="shared" si="216"/>
        <v>0</v>
      </c>
      <c r="AY171" s="3">
        <f t="shared" si="216"/>
        <v>267721.75</v>
      </c>
      <c r="AZ171" s="3">
        <f t="shared" si="216"/>
        <v>0</v>
      </c>
      <c r="BA171" s="3">
        <f t="shared" si="216"/>
        <v>0</v>
      </c>
      <c r="BB171" s="3">
        <f t="shared" si="216"/>
        <v>0</v>
      </c>
      <c r="BC171" s="3">
        <f t="shared" si="216"/>
        <v>0</v>
      </c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>
        <f>ROUND(SUMIF(AA24:AA123,"=28045047",FQ24:FQ123),2)</f>
        <v>0</v>
      </c>
      <c r="BY171" s="3">
        <f>ROUND(SUMIF(AA24:AA123,"=28045047",FR24:FR123),2)</f>
        <v>0</v>
      </c>
      <c r="BZ171" s="3">
        <f>ROUND(SUMIF(AA24:AA123,"=28045047",GL24:GL123),2)</f>
        <v>0</v>
      </c>
      <c r="CA171" s="3">
        <f>ROUND(SUMIF(AA24:AA123,"=28045047",GM24:GM123),2)</f>
        <v>295957.23</v>
      </c>
      <c r="CB171" s="3">
        <f>ROUND(SUMIF(AA24:AA123,"=28045047",GN24:GN123),2)</f>
        <v>43865.02</v>
      </c>
      <c r="CC171" s="3">
        <f>ROUND(SUMIF(AA24:AA123,"=28045047",GO24:GO123),2)</f>
        <v>252092.21</v>
      </c>
      <c r="CD171" s="3">
        <f>ROUND(SUMIF(AA24:AA123,"=28045047",GP24:GP123),2)</f>
        <v>0</v>
      </c>
      <c r="CE171" s="3">
        <f>AC171-BX171</f>
        <v>266642.73</v>
      </c>
      <c r="CF171" s="3">
        <f>AC171-BY171</f>
        <v>266642.73</v>
      </c>
      <c r="CG171" s="3">
        <f>BX171-BZ171</f>
        <v>0</v>
      </c>
      <c r="CH171" s="3">
        <f>AC171-BX171-BY171+BZ171</f>
        <v>266642.73</v>
      </c>
      <c r="CI171" s="3">
        <f>BY171-BZ171</f>
        <v>0</v>
      </c>
      <c r="CJ171" s="3">
        <f>ROUND(SUMIF(AA24:AA123,"=28045047",GX24:GX123),2)</f>
        <v>0</v>
      </c>
      <c r="CK171" s="3">
        <f>ROUND(SUMIF(AA24:AA123,"=28045047",GY24:GY123),2)</f>
        <v>0</v>
      </c>
      <c r="CL171" s="3">
        <f>ROUND(SUMIF(AA24:AA123,"=28045047",GZ24:GZ123),2)</f>
        <v>0</v>
      </c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4">
        <f t="shared" ref="DG171:DL171" si="217">ROUND(DG142+DT171,2)</f>
        <v>1910142.66</v>
      </c>
      <c r="DH171" s="4">
        <f t="shared" si="217"/>
        <v>1796412.81</v>
      </c>
      <c r="DI171" s="4">
        <f t="shared" si="217"/>
        <v>47933.51</v>
      </c>
      <c r="DJ171" s="4">
        <f t="shared" si="217"/>
        <v>4348.3599999999997</v>
      </c>
      <c r="DK171" s="4">
        <f t="shared" si="217"/>
        <v>65796.34</v>
      </c>
      <c r="DL171" s="4">
        <f t="shared" si="217"/>
        <v>0</v>
      </c>
      <c r="DM171" s="4">
        <f>DM142+DZ171</f>
        <v>895.68838000000005</v>
      </c>
      <c r="DN171" s="4">
        <f>DN142+EA171</f>
        <v>55.640250000000002</v>
      </c>
      <c r="DO171" s="4">
        <f>ROUND(DO142+EB171,2)</f>
        <v>0</v>
      </c>
      <c r="DP171" s="4">
        <f>ROUND(DP142+EC171,2)</f>
        <v>63222.04</v>
      </c>
      <c r="DQ171" s="4">
        <f>ROUND(DQ142+ED171,2)</f>
        <v>41633.83</v>
      </c>
      <c r="DR171" s="4"/>
      <c r="DS171" s="4"/>
      <c r="DT171" s="4">
        <f>ROUND(SUMIF(AA24:AA123,"=28045061",O24:O123),2)</f>
        <v>1894087.79</v>
      </c>
      <c r="DU171" s="4">
        <f>ROUND(SUMIF(AA24:AA123,"=28045061",P24:P123),2)</f>
        <v>1789172.59</v>
      </c>
      <c r="DV171" s="4">
        <f>ROUND(SUMIF(AA24:AA123,"=28045061",Q24:Q123),2)</f>
        <v>46329.96</v>
      </c>
      <c r="DW171" s="4">
        <f>ROUND(SUMIF(AA24:AA123,"=28045061",R24:R123),2)</f>
        <v>4205.97</v>
      </c>
      <c r="DX171" s="4">
        <f>ROUND(SUMIF(AA24:AA123,"=28045061",S24:S123),2)</f>
        <v>58585.24</v>
      </c>
      <c r="DY171" s="4">
        <f>ROUND(SUMIF(AA24:AA123,"=28045061",T24:T123),2)</f>
        <v>0</v>
      </c>
      <c r="DZ171" s="4">
        <f>SUMIF(AA24:AA123,"=28045061",U24:U123)</f>
        <v>780.80338000000006</v>
      </c>
      <c r="EA171" s="4">
        <f>SUMIF(AA24:AA123,"=28045061",V24:V123)</f>
        <v>53.939250000000001</v>
      </c>
      <c r="EB171" s="4">
        <f>ROUND(SUMIF(AA24:AA123,"=28045061",W24:W123),2)</f>
        <v>0</v>
      </c>
      <c r="EC171" s="4">
        <f>ROUND(SUMIF(AA24:AA123,"=28045061",X24:X123),2)</f>
        <v>54765.52</v>
      </c>
      <c r="ED171" s="4">
        <f>ROUND(SUMIF(AA24:AA123,"=28045061",Y24:Y123),2)</f>
        <v>36412.839999999997</v>
      </c>
      <c r="EE171" s="4"/>
      <c r="EF171" s="4"/>
      <c r="EG171" s="4">
        <f t="shared" ref="EG171:EU171" si="218">ROUND(EG142+FP171,2)</f>
        <v>0</v>
      </c>
      <c r="EH171" s="4">
        <f t="shared" si="218"/>
        <v>0</v>
      </c>
      <c r="EI171" s="4">
        <f t="shared" si="218"/>
        <v>0</v>
      </c>
      <c r="EJ171" s="4">
        <f t="shared" si="218"/>
        <v>2015605.44</v>
      </c>
      <c r="EK171" s="4">
        <f t="shared" si="218"/>
        <v>324066.89</v>
      </c>
      <c r="EL171" s="4">
        <f t="shared" si="218"/>
        <v>1691538.55</v>
      </c>
      <c r="EM171" s="4">
        <f t="shared" si="218"/>
        <v>0</v>
      </c>
      <c r="EN171" s="4">
        <f t="shared" si="218"/>
        <v>1796412.81</v>
      </c>
      <c r="EO171" s="4">
        <f t="shared" si="218"/>
        <v>1796412.81</v>
      </c>
      <c r="EP171" s="4">
        <f t="shared" si="218"/>
        <v>0</v>
      </c>
      <c r="EQ171" s="4">
        <f t="shared" si="218"/>
        <v>1796412.81</v>
      </c>
      <c r="ER171" s="4">
        <f t="shared" si="218"/>
        <v>0</v>
      </c>
      <c r="ES171" s="4">
        <f t="shared" si="218"/>
        <v>0</v>
      </c>
      <c r="ET171" s="4">
        <f t="shared" si="218"/>
        <v>0</v>
      </c>
      <c r="EU171" s="4">
        <f t="shared" si="218"/>
        <v>0</v>
      </c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>
        <f>ROUND(SUMIF(AA24:AA123,"=28045061",FQ24:FQ123),2)</f>
        <v>0</v>
      </c>
      <c r="FQ171" s="4">
        <f>ROUND(SUMIF(AA24:AA123,"=28045061",FR24:FR123),2)</f>
        <v>0</v>
      </c>
      <c r="FR171" s="4">
        <f>ROUND(SUMIF(AA24:AA123,"=28045061",GL24:GL123),2)</f>
        <v>0</v>
      </c>
      <c r="FS171" s="4">
        <f>ROUND(SUMIF(AA24:AA123,"=28045061",GM24:GM123),2)</f>
        <v>1985873.06</v>
      </c>
      <c r="FT171" s="4">
        <f>ROUND(SUMIF(AA24:AA123,"=28045061",GN24:GN123),2)</f>
        <v>294334.51</v>
      </c>
      <c r="FU171" s="4">
        <f>ROUND(SUMIF(AA24:AA123,"=28045061",GO24:GO123),2)</f>
        <v>1691538.55</v>
      </c>
      <c r="FV171" s="4">
        <f>ROUND(SUMIF(AA24:AA123,"=28045061",GP24:GP123),2)</f>
        <v>0</v>
      </c>
      <c r="FW171" s="4">
        <f>DU171-FP171</f>
        <v>1789172.59</v>
      </c>
      <c r="FX171" s="4">
        <f>DU171-FQ171</f>
        <v>1789172.59</v>
      </c>
      <c r="FY171" s="4">
        <f>FP171-FR171</f>
        <v>0</v>
      </c>
      <c r="FZ171" s="4">
        <f>DU171-FP171-FQ171+FR171</f>
        <v>1789172.59</v>
      </c>
      <c r="GA171" s="4">
        <f>FQ171-FR171</f>
        <v>0</v>
      </c>
      <c r="GB171" s="4">
        <f>ROUND(SUMIF(AA24:AA123,"=28045061",GX24:GX123),2)</f>
        <v>0</v>
      </c>
      <c r="GC171" s="4">
        <f>ROUND(SUMIF(AA24:AA123,"=28045061",GY24:GY123),2)</f>
        <v>0</v>
      </c>
      <c r="GD171" s="4">
        <f>ROUND(SUMIF(AA24:AA123,"=28045061",GZ24:GZ123),2)</f>
        <v>0</v>
      </c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>
        <v>0</v>
      </c>
    </row>
    <row r="173" spans="1:206" x14ac:dyDescent="0.2">
      <c r="A173" s="5">
        <v>50</v>
      </c>
      <c r="B173" s="5">
        <v>0</v>
      </c>
      <c r="C173" s="5">
        <v>0</v>
      </c>
      <c r="D173" s="5">
        <v>1</v>
      </c>
      <c r="E173" s="5">
        <v>201</v>
      </c>
      <c r="F173" s="5">
        <f>ROUND(Source!O171,O173)</f>
        <v>284671.05</v>
      </c>
      <c r="G173" s="5" t="s">
        <v>277</v>
      </c>
      <c r="H173" s="5" t="s">
        <v>278</v>
      </c>
      <c r="I173" s="5"/>
      <c r="J173" s="5"/>
      <c r="K173" s="5">
        <v>201</v>
      </c>
      <c r="L173" s="5">
        <v>1</v>
      </c>
      <c r="M173" s="5">
        <v>3</v>
      </c>
      <c r="N173" s="5" t="s">
        <v>6</v>
      </c>
      <c r="O173" s="5">
        <v>2</v>
      </c>
      <c r="P173" s="5">
        <f>ROUND(Source!DG171,O173)</f>
        <v>1910142.66</v>
      </c>
      <c r="Q173" s="5"/>
      <c r="R173" s="5"/>
      <c r="S173" s="5"/>
      <c r="T173" s="5"/>
      <c r="U173" s="5"/>
      <c r="V173" s="5"/>
      <c r="W173" s="5"/>
    </row>
    <row r="174" spans="1:206" x14ac:dyDescent="0.2">
      <c r="A174" s="5">
        <v>50</v>
      </c>
      <c r="B174" s="5">
        <v>0</v>
      </c>
      <c r="C174" s="5">
        <v>0</v>
      </c>
      <c r="D174" s="5">
        <v>1</v>
      </c>
      <c r="E174" s="5">
        <v>202</v>
      </c>
      <c r="F174" s="5">
        <f>ROUND(Source!P171,O174)</f>
        <v>267721.75</v>
      </c>
      <c r="G174" s="5" t="s">
        <v>279</v>
      </c>
      <c r="H174" s="5" t="s">
        <v>280</v>
      </c>
      <c r="I174" s="5"/>
      <c r="J174" s="5"/>
      <c r="K174" s="5">
        <v>202</v>
      </c>
      <c r="L174" s="5">
        <v>2</v>
      </c>
      <c r="M174" s="5">
        <v>3</v>
      </c>
      <c r="N174" s="5" t="s">
        <v>6</v>
      </c>
      <c r="O174" s="5">
        <v>2</v>
      </c>
      <c r="P174" s="5">
        <f>ROUND(Source!DH171,O174)</f>
        <v>1796412.81</v>
      </c>
      <c r="Q174" s="5"/>
      <c r="R174" s="5"/>
      <c r="S174" s="5"/>
      <c r="T174" s="5"/>
      <c r="U174" s="5"/>
      <c r="V174" s="5"/>
      <c r="W174" s="5"/>
    </row>
    <row r="175" spans="1:206" x14ac:dyDescent="0.2">
      <c r="A175" s="5">
        <v>50</v>
      </c>
      <c r="B175" s="5">
        <v>0</v>
      </c>
      <c r="C175" s="5">
        <v>0</v>
      </c>
      <c r="D175" s="5">
        <v>1</v>
      </c>
      <c r="E175" s="5">
        <v>222</v>
      </c>
      <c r="F175" s="5">
        <f>ROUND(Source!AO171,O175)</f>
        <v>0</v>
      </c>
      <c r="G175" s="5" t="s">
        <v>281</v>
      </c>
      <c r="H175" s="5" t="s">
        <v>282</v>
      </c>
      <c r="I175" s="5"/>
      <c r="J175" s="5"/>
      <c r="K175" s="5">
        <v>222</v>
      </c>
      <c r="L175" s="5">
        <v>3</v>
      </c>
      <c r="M175" s="5">
        <v>3</v>
      </c>
      <c r="N175" s="5" t="s">
        <v>6</v>
      </c>
      <c r="O175" s="5">
        <v>2</v>
      </c>
      <c r="P175" s="5">
        <f>ROUND(Source!EG171,O175)</f>
        <v>0</v>
      </c>
      <c r="Q175" s="5"/>
      <c r="R175" s="5"/>
      <c r="S175" s="5"/>
      <c r="T175" s="5"/>
      <c r="U175" s="5"/>
      <c r="V175" s="5"/>
      <c r="W175" s="5"/>
    </row>
    <row r="176" spans="1:206" x14ac:dyDescent="0.2">
      <c r="A176" s="5">
        <v>50</v>
      </c>
      <c r="B176" s="5">
        <v>0</v>
      </c>
      <c r="C176" s="5">
        <v>0</v>
      </c>
      <c r="D176" s="5">
        <v>1</v>
      </c>
      <c r="E176" s="5">
        <v>225</v>
      </c>
      <c r="F176" s="5">
        <f>ROUND(Source!AV171,O176)</f>
        <v>267721.75</v>
      </c>
      <c r="G176" s="5" t="s">
        <v>283</v>
      </c>
      <c r="H176" s="5" t="s">
        <v>284</v>
      </c>
      <c r="I176" s="5"/>
      <c r="J176" s="5"/>
      <c r="K176" s="5">
        <v>225</v>
      </c>
      <c r="L176" s="5">
        <v>4</v>
      </c>
      <c r="M176" s="5">
        <v>3</v>
      </c>
      <c r="N176" s="5" t="s">
        <v>6</v>
      </c>
      <c r="O176" s="5">
        <v>2</v>
      </c>
      <c r="P176" s="5">
        <f>ROUND(Source!EN171,O176)</f>
        <v>1796412.81</v>
      </c>
      <c r="Q176" s="5"/>
      <c r="R176" s="5"/>
      <c r="S176" s="5"/>
      <c r="T176" s="5"/>
      <c r="U176" s="5"/>
      <c r="V176" s="5"/>
      <c r="W176" s="5"/>
    </row>
    <row r="177" spans="1:23" x14ac:dyDescent="0.2">
      <c r="A177" s="5">
        <v>50</v>
      </c>
      <c r="B177" s="5">
        <v>0</v>
      </c>
      <c r="C177" s="5">
        <v>0</v>
      </c>
      <c r="D177" s="5">
        <v>1</v>
      </c>
      <c r="E177" s="5">
        <v>226</v>
      </c>
      <c r="F177" s="5">
        <f>ROUND(Source!AW171,O177)</f>
        <v>267721.75</v>
      </c>
      <c r="G177" s="5" t="s">
        <v>285</v>
      </c>
      <c r="H177" s="5" t="s">
        <v>286</v>
      </c>
      <c r="I177" s="5"/>
      <c r="J177" s="5"/>
      <c r="K177" s="5">
        <v>226</v>
      </c>
      <c r="L177" s="5">
        <v>5</v>
      </c>
      <c r="M177" s="5">
        <v>3</v>
      </c>
      <c r="N177" s="5" t="s">
        <v>6</v>
      </c>
      <c r="O177" s="5">
        <v>2</v>
      </c>
      <c r="P177" s="5">
        <f>ROUND(Source!EO171,O177)</f>
        <v>1796412.81</v>
      </c>
      <c r="Q177" s="5"/>
      <c r="R177" s="5"/>
      <c r="S177" s="5"/>
      <c r="T177" s="5"/>
      <c r="U177" s="5"/>
      <c r="V177" s="5"/>
      <c r="W177" s="5"/>
    </row>
    <row r="178" spans="1:23" x14ac:dyDescent="0.2">
      <c r="A178" s="5">
        <v>50</v>
      </c>
      <c r="B178" s="5">
        <v>0</v>
      </c>
      <c r="C178" s="5">
        <v>0</v>
      </c>
      <c r="D178" s="5">
        <v>1</v>
      </c>
      <c r="E178" s="5">
        <v>227</v>
      </c>
      <c r="F178" s="5">
        <f>ROUND(Source!AX171,O178)</f>
        <v>0</v>
      </c>
      <c r="G178" s="5" t="s">
        <v>287</v>
      </c>
      <c r="H178" s="5" t="s">
        <v>288</v>
      </c>
      <c r="I178" s="5"/>
      <c r="J178" s="5"/>
      <c r="K178" s="5">
        <v>227</v>
      </c>
      <c r="L178" s="5">
        <v>6</v>
      </c>
      <c r="M178" s="5">
        <v>3</v>
      </c>
      <c r="N178" s="5" t="s">
        <v>6</v>
      </c>
      <c r="O178" s="5">
        <v>2</v>
      </c>
      <c r="P178" s="5">
        <f>ROUND(Source!EP171,O178)</f>
        <v>0</v>
      </c>
      <c r="Q178" s="5"/>
      <c r="R178" s="5"/>
      <c r="S178" s="5"/>
      <c r="T178" s="5"/>
      <c r="U178" s="5"/>
      <c r="V178" s="5"/>
      <c r="W178" s="5"/>
    </row>
    <row r="179" spans="1:23" x14ac:dyDescent="0.2">
      <c r="A179" s="5">
        <v>50</v>
      </c>
      <c r="B179" s="5">
        <v>0</v>
      </c>
      <c r="C179" s="5">
        <v>0</v>
      </c>
      <c r="D179" s="5">
        <v>1</v>
      </c>
      <c r="E179" s="5">
        <v>228</v>
      </c>
      <c r="F179" s="5">
        <f>ROUND(Source!AY171,O179)</f>
        <v>267721.75</v>
      </c>
      <c r="G179" s="5" t="s">
        <v>289</v>
      </c>
      <c r="H179" s="5" t="s">
        <v>290</v>
      </c>
      <c r="I179" s="5"/>
      <c r="J179" s="5"/>
      <c r="K179" s="5">
        <v>228</v>
      </c>
      <c r="L179" s="5">
        <v>7</v>
      </c>
      <c r="M179" s="5">
        <v>3</v>
      </c>
      <c r="N179" s="5" t="s">
        <v>6</v>
      </c>
      <c r="O179" s="5">
        <v>2</v>
      </c>
      <c r="P179" s="5">
        <f>ROUND(Source!EQ171,O179)</f>
        <v>1796412.81</v>
      </c>
      <c r="Q179" s="5"/>
      <c r="R179" s="5"/>
      <c r="S179" s="5"/>
      <c r="T179" s="5"/>
      <c r="U179" s="5"/>
      <c r="V179" s="5"/>
      <c r="W179" s="5"/>
    </row>
    <row r="180" spans="1:23" x14ac:dyDescent="0.2">
      <c r="A180" s="5">
        <v>50</v>
      </c>
      <c r="B180" s="5">
        <v>0</v>
      </c>
      <c r="C180" s="5">
        <v>0</v>
      </c>
      <c r="D180" s="5">
        <v>1</v>
      </c>
      <c r="E180" s="5">
        <v>216</v>
      </c>
      <c r="F180" s="5">
        <f>ROUND(Source!AP171,O180)</f>
        <v>0</v>
      </c>
      <c r="G180" s="5" t="s">
        <v>291</v>
      </c>
      <c r="H180" s="5" t="s">
        <v>292</v>
      </c>
      <c r="I180" s="5"/>
      <c r="J180" s="5"/>
      <c r="K180" s="5">
        <v>216</v>
      </c>
      <c r="L180" s="5">
        <v>8</v>
      </c>
      <c r="M180" s="5">
        <v>3</v>
      </c>
      <c r="N180" s="5" t="s">
        <v>6</v>
      </c>
      <c r="O180" s="5">
        <v>2</v>
      </c>
      <c r="P180" s="5">
        <f>ROUND(Source!EH171,O180)</f>
        <v>0</v>
      </c>
      <c r="Q180" s="5"/>
      <c r="R180" s="5"/>
      <c r="S180" s="5"/>
      <c r="T180" s="5"/>
      <c r="U180" s="5"/>
      <c r="V180" s="5"/>
      <c r="W180" s="5"/>
    </row>
    <row r="181" spans="1:23" x14ac:dyDescent="0.2">
      <c r="A181" s="5">
        <v>50</v>
      </c>
      <c r="B181" s="5">
        <v>0</v>
      </c>
      <c r="C181" s="5">
        <v>0</v>
      </c>
      <c r="D181" s="5">
        <v>1</v>
      </c>
      <c r="E181" s="5">
        <v>223</v>
      </c>
      <c r="F181" s="5">
        <f>ROUND(Source!AQ171,O181)</f>
        <v>0</v>
      </c>
      <c r="G181" s="5" t="s">
        <v>293</v>
      </c>
      <c r="H181" s="5" t="s">
        <v>294</v>
      </c>
      <c r="I181" s="5"/>
      <c r="J181" s="5"/>
      <c r="K181" s="5">
        <v>223</v>
      </c>
      <c r="L181" s="5">
        <v>9</v>
      </c>
      <c r="M181" s="5">
        <v>3</v>
      </c>
      <c r="N181" s="5" t="s">
        <v>6</v>
      </c>
      <c r="O181" s="5">
        <v>2</v>
      </c>
      <c r="P181" s="5">
        <f>ROUND(Source!EI171,O181)</f>
        <v>0</v>
      </c>
      <c r="Q181" s="5"/>
      <c r="R181" s="5"/>
      <c r="S181" s="5"/>
      <c r="T181" s="5"/>
      <c r="U181" s="5"/>
      <c r="V181" s="5"/>
      <c r="W181" s="5"/>
    </row>
    <row r="182" spans="1:23" x14ac:dyDescent="0.2">
      <c r="A182" s="5">
        <v>50</v>
      </c>
      <c r="B182" s="5">
        <v>0</v>
      </c>
      <c r="C182" s="5">
        <v>0</v>
      </c>
      <c r="D182" s="5">
        <v>1</v>
      </c>
      <c r="E182" s="5">
        <v>229</v>
      </c>
      <c r="F182" s="5">
        <f>ROUND(Source!AZ171,O182)</f>
        <v>0</v>
      </c>
      <c r="G182" s="5" t="s">
        <v>295</v>
      </c>
      <c r="H182" s="5" t="s">
        <v>296</v>
      </c>
      <c r="I182" s="5"/>
      <c r="J182" s="5"/>
      <c r="K182" s="5">
        <v>229</v>
      </c>
      <c r="L182" s="5">
        <v>10</v>
      </c>
      <c r="M182" s="5">
        <v>3</v>
      </c>
      <c r="N182" s="5" t="s">
        <v>6</v>
      </c>
      <c r="O182" s="5">
        <v>2</v>
      </c>
      <c r="P182" s="5">
        <f>ROUND(Source!ER171,O182)</f>
        <v>0</v>
      </c>
      <c r="Q182" s="5"/>
      <c r="R182" s="5"/>
      <c r="S182" s="5"/>
      <c r="T182" s="5"/>
      <c r="U182" s="5"/>
      <c r="V182" s="5"/>
      <c r="W182" s="5"/>
    </row>
    <row r="183" spans="1:23" x14ac:dyDescent="0.2">
      <c r="A183" s="5">
        <v>50</v>
      </c>
      <c r="B183" s="5">
        <v>0</v>
      </c>
      <c r="C183" s="5">
        <v>0</v>
      </c>
      <c r="D183" s="5">
        <v>1</v>
      </c>
      <c r="E183" s="5">
        <v>203</v>
      </c>
      <c r="F183" s="5">
        <f>ROUND(Source!Q171,O183)</f>
        <v>7143.59</v>
      </c>
      <c r="G183" s="5" t="s">
        <v>297</v>
      </c>
      <c r="H183" s="5" t="s">
        <v>298</v>
      </c>
      <c r="I183" s="5"/>
      <c r="J183" s="5"/>
      <c r="K183" s="5">
        <v>203</v>
      </c>
      <c r="L183" s="5">
        <v>11</v>
      </c>
      <c r="M183" s="5">
        <v>3</v>
      </c>
      <c r="N183" s="5" t="s">
        <v>6</v>
      </c>
      <c r="O183" s="5">
        <v>2</v>
      </c>
      <c r="P183" s="5">
        <f>ROUND(Source!DI171,O183)</f>
        <v>47933.51</v>
      </c>
      <c r="Q183" s="5"/>
      <c r="R183" s="5"/>
      <c r="S183" s="5"/>
      <c r="T183" s="5"/>
      <c r="U183" s="5"/>
      <c r="V183" s="5"/>
      <c r="W183" s="5"/>
    </row>
    <row r="184" spans="1:23" x14ac:dyDescent="0.2">
      <c r="A184" s="5">
        <v>50</v>
      </c>
      <c r="B184" s="5">
        <v>0</v>
      </c>
      <c r="C184" s="5">
        <v>0</v>
      </c>
      <c r="D184" s="5">
        <v>1</v>
      </c>
      <c r="E184" s="5">
        <v>231</v>
      </c>
      <c r="F184" s="5">
        <f>ROUND(Source!BB171,O184)</f>
        <v>0</v>
      </c>
      <c r="G184" s="5" t="s">
        <v>299</v>
      </c>
      <c r="H184" s="5" t="s">
        <v>300</v>
      </c>
      <c r="I184" s="5"/>
      <c r="J184" s="5"/>
      <c r="K184" s="5">
        <v>231</v>
      </c>
      <c r="L184" s="5">
        <v>12</v>
      </c>
      <c r="M184" s="5">
        <v>3</v>
      </c>
      <c r="N184" s="5" t="s">
        <v>6</v>
      </c>
      <c r="O184" s="5">
        <v>2</v>
      </c>
      <c r="P184" s="5">
        <f>ROUND(Source!ET171,O184)</f>
        <v>0</v>
      </c>
      <c r="Q184" s="5"/>
      <c r="R184" s="5"/>
      <c r="S184" s="5"/>
      <c r="T184" s="5"/>
      <c r="U184" s="5"/>
      <c r="V184" s="5"/>
      <c r="W184" s="5"/>
    </row>
    <row r="185" spans="1:23" x14ac:dyDescent="0.2">
      <c r="A185" s="5">
        <v>50</v>
      </c>
      <c r="B185" s="5">
        <v>0</v>
      </c>
      <c r="C185" s="5">
        <v>0</v>
      </c>
      <c r="D185" s="5">
        <v>1</v>
      </c>
      <c r="E185" s="5">
        <v>204</v>
      </c>
      <c r="F185" s="5">
        <f>ROUND(Source!R171,O185)</f>
        <v>648.04999999999995</v>
      </c>
      <c r="G185" s="5" t="s">
        <v>301</v>
      </c>
      <c r="H185" s="5" t="s">
        <v>302</v>
      </c>
      <c r="I185" s="5"/>
      <c r="J185" s="5"/>
      <c r="K185" s="5">
        <v>204</v>
      </c>
      <c r="L185" s="5">
        <v>13</v>
      </c>
      <c r="M185" s="5">
        <v>3</v>
      </c>
      <c r="N185" s="5" t="s">
        <v>6</v>
      </c>
      <c r="O185" s="5">
        <v>2</v>
      </c>
      <c r="P185" s="5">
        <f>ROUND(Source!DJ171,O185)</f>
        <v>4348.3599999999997</v>
      </c>
      <c r="Q185" s="5"/>
      <c r="R185" s="5"/>
      <c r="S185" s="5"/>
      <c r="T185" s="5"/>
      <c r="U185" s="5"/>
      <c r="V185" s="5"/>
      <c r="W185" s="5"/>
    </row>
    <row r="186" spans="1:23" x14ac:dyDescent="0.2">
      <c r="A186" s="5">
        <v>50</v>
      </c>
      <c r="B186" s="5">
        <v>0</v>
      </c>
      <c r="C186" s="5">
        <v>0</v>
      </c>
      <c r="D186" s="5">
        <v>1</v>
      </c>
      <c r="E186" s="5">
        <v>205</v>
      </c>
      <c r="F186" s="5">
        <f>ROUND(Source!S171,O186)</f>
        <v>9805.7099999999991</v>
      </c>
      <c r="G186" s="5" t="s">
        <v>303</v>
      </c>
      <c r="H186" s="5" t="s">
        <v>304</v>
      </c>
      <c r="I186" s="5"/>
      <c r="J186" s="5"/>
      <c r="K186" s="5">
        <v>205</v>
      </c>
      <c r="L186" s="5">
        <v>14</v>
      </c>
      <c r="M186" s="5">
        <v>3</v>
      </c>
      <c r="N186" s="5" t="s">
        <v>6</v>
      </c>
      <c r="O186" s="5">
        <v>2</v>
      </c>
      <c r="P186" s="5">
        <f>ROUND(Source!DK171,O186)</f>
        <v>65796.34</v>
      </c>
      <c r="Q186" s="5"/>
      <c r="R186" s="5"/>
      <c r="S186" s="5"/>
      <c r="T186" s="5"/>
      <c r="U186" s="5"/>
      <c r="V186" s="5"/>
      <c r="W186" s="5"/>
    </row>
    <row r="187" spans="1:23" x14ac:dyDescent="0.2">
      <c r="A187" s="5">
        <v>50</v>
      </c>
      <c r="B187" s="5">
        <v>0</v>
      </c>
      <c r="C187" s="5">
        <v>0</v>
      </c>
      <c r="D187" s="5">
        <v>1</v>
      </c>
      <c r="E187" s="5">
        <v>232</v>
      </c>
      <c r="F187" s="5">
        <f>ROUND(Source!BC171,O187)</f>
        <v>0</v>
      </c>
      <c r="G187" s="5" t="s">
        <v>305</v>
      </c>
      <c r="H187" s="5" t="s">
        <v>306</v>
      </c>
      <c r="I187" s="5"/>
      <c r="J187" s="5"/>
      <c r="K187" s="5">
        <v>232</v>
      </c>
      <c r="L187" s="5">
        <v>15</v>
      </c>
      <c r="M187" s="5">
        <v>3</v>
      </c>
      <c r="N187" s="5" t="s">
        <v>6</v>
      </c>
      <c r="O187" s="5">
        <v>2</v>
      </c>
      <c r="P187" s="5">
        <f>ROUND(Source!EU171,O187)</f>
        <v>0</v>
      </c>
      <c r="Q187" s="5"/>
      <c r="R187" s="5"/>
      <c r="S187" s="5"/>
      <c r="T187" s="5"/>
      <c r="U187" s="5"/>
      <c r="V187" s="5"/>
      <c r="W187" s="5"/>
    </row>
    <row r="188" spans="1:23" x14ac:dyDescent="0.2">
      <c r="A188" s="5">
        <v>50</v>
      </c>
      <c r="B188" s="5">
        <v>0</v>
      </c>
      <c r="C188" s="5">
        <v>0</v>
      </c>
      <c r="D188" s="5">
        <v>1</v>
      </c>
      <c r="E188" s="5">
        <v>214</v>
      </c>
      <c r="F188" s="5">
        <f>ROUND(Source!AS171,O188)</f>
        <v>48296.07</v>
      </c>
      <c r="G188" s="5" t="s">
        <v>307</v>
      </c>
      <c r="H188" s="5" t="s">
        <v>308</v>
      </c>
      <c r="I188" s="5"/>
      <c r="J188" s="5"/>
      <c r="K188" s="5">
        <v>214</v>
      </c>
      <c r="L188" s="5">
        <v>16</v>
      </c>
      <c r="M188" s="5">
        <v>3</v>
      </c>
      <c r="N188" s="5" t="s">
        <v>6</v>
      </c>
      <c r="O188" s="5">
        <v>2</v>
      </c>
      <c r="P188" s="5">
        <f>ROUND(Source!EK171,O188)</f>
        <v>324066.89</v>
      </c>
      <c r="Q188" s="5"/>
      <c r="R188" s="5"/>
      <c r="S188" s="5"/>
      <c r="T188" s="5"/>
      <c r="U188" s="5"/>
      <c r="V188" s="5"/>
      <c r="W188" s="5"/>
    </row>
    <row r="189" spans="1:23" x14ac:dyDescent="0.2">
      <c r="A189" s="5">
        <v>50</v>
      </c>
      <c r="B189" s="5">
        <v>0</v>
      </c>
      <c r="C189" s="5">
        <v>0</v>
      </c>
      <c r="D189" s="5">
        <v>1</v>
      </c>
      <c r="E189" s="5">
        <v>215</v>
      </c>
      <c r="F189" s="5">
        <f>ROUND(Source!AT171,O189)</f>
        <v>252092.21</v>
      </c>
      <c r="G189" s="5" t="s">
        <v>309</v>
      </c>
      <c r="H189" s="5" t="s">
        <v>310</v>
      </c>
      <c r="I189" s="5"/>
      <c r="J189" s="5"/>
      <c r="K189" s="5">
        <v>215</v>
      </c>
      <c r="L189" s="5">
        <v>17</v>
      </c>
      <c r="M189" s="5">
        <v>3</v>
      </c>
      <c r="N189" s="5" t="s">
        <v>6</v>
      </c>
      <c r="O189" s="5">
        <v>2</v>
      </c>
      <c r="P189" s="5">
        <f>ROUND(Source!EL171,O189)</f>
        <v>1691538.55</v>
      </c>
      <c r="Q189" s="5"/>
      <c r="R189" s="5"/>
      <c r="S189" s="5"/>
      <c r="T189" s="5"/>
      <c r="U189" s="5"/>
      <c r="V189" s="5"/>
      <c r="W189" s="5"/>
    </row>
    <row r="190" spans="1:23" x14ac:dyDescent="0.2">
      <c r="A190" s="5">
        <v>50</v>
      </c>
      <c r="B190" s="5">
        <v>0</v>
      </c>
      <c r="C190" s="5">
        <v>0</v>
      </c>
      <c r="D190" s="5">
        <v>1</v>
      </c>
      <c r="E190" s="5">
        <v>217</v>
      </c>
      <c r="F190" s="5">
        <f>ROUND(Source!AU171,O190)</f>
        <v>0</v>
      </c>
      <c r="G190" s="5" t="s">
        <v>311</v>
      </c>
      <c r="H190" s="5" t="s">
        <v>312</v>
      </c>
      <c r="I190" s="5"/>
      <c r="J190" s="5"/>
      <c r="K190" s="5">
        <v>217</v>
      </c>
      <c r="L190" s="5">
        <v>18</v>
      </c>
      <c r="M190" s="5">
        <v>3</v>
      </c>
      <c r="N190" s="5" t="s">
        <v>6</v>
      </c>
      <c r="O190" s="5">
        <v>2</v>
      </c>
      <c r="P190" s="5">
        <f>ROUND(Source!EM171,O190)</f>
        <v>0</v>
      </c>
      <c r="Q190" s="5"/>
      <c r="R190" s="5"/>
      <c r="S190" s="5"/>
      <c r="T190" s="5"/>
      <c r="U190" s="5"/>
      <c r="V190" s="5"/>
      <c r="W190" s="5"/>
    </row>
    <row r="191" spans="1:23" x14ac:dyDescent="0.2">
      <c r="A191" s="5">
        <v>50</v>
      </c>
      <c r="B191" s="5">
        <v>0</v>
      </c>
      <c r="C191" s="5">
        <v>0</v>
      </c>
      <c r="D191" s="5">
        <v>1</v>
      </c>
      <c r="E191" s="5">
        <v>230</v>
      </c>
      <c r="F191" s="5">
        <f>ROUND(Source!BA171,O191)</f>
        <v>0</v>
      </c>
      <c r="G191" s="5" t="s">
        <v>313</v>
      </c>
      <c r="H191" s="5" t="s">
        <v>314</v>
      </c>
      <c r="I191" s="5"/>
      <c r="J191" s="5"/>
      <c r="K191" s="5">
        <v>230</v>
      </c>
      <c r="L191" s="5">
        <v>19</v>
      </c>
      <c r="M191" s="5">
        <v>3</v>
      </c>
      <c r="N191" s="5" t="s">
        <v>6</v>
      </c>
      <c r="O191" s="5">
        <v>2</v>
      </c>
      <c r="P191" s="5">
        <f>ROUND(Source!ES171,O191)</f>
        <v>0</v>
      </c>
      <c r="Q191" s="5"/>
      <c r="R191" s="5"/>
      <c r="S191" s="5"/>
      <c r="T191" s="5"/>
      <c r="U191" s="5"/>
      <c r="V191" s="5"/>
      <c r="W191" s="5"/>
    </row>
    <row r="192" spans="1:23" x14ac:dyDescent="0.2">
      <c r="A192" s="5">
        <v>50</v>
      </c>
      <c r="B192" s="5">
        <v>0</v>
      </c>
      <c r="C192" s="5">
        <v>0</v>
      </c>
      <c r="D192" s="5">
        <v>1</v>
      </c>
      <c r="E192" s="5">
        <v>206</v>
      </c>
      <c r="F192" s="5">
        <f>ROUND(Source!T171,O192)</f>
        <v>0</v>
      </c>
      <c r="G192" s="5" t="s">
        <v>315</v>
      </c>
      <c r="H192" s="5" t="s">
        <v>316</v>
      </c>
      <c r="I192" s="5"/>
      <c r="J192" s="5"/>
      <c r="K192" s="5">
        <v>206</v>
      </c>
      <c r="L192" s="5">
        <v>20</v>
      </c>
      <c r="M192" s="5">
        <v>3</v>
      </c>
      <c r="N192" s="5" t="s">
        <v>6</v>
      </c>
      <c r="O192" s="5">
        <v>2</v>
      </c>
      <c r="P192" s="5">
        <f>ROUND(Source!DL171,O192)</f>
        <v>0</v>
      </c>
      <c r="Q192" s="5"/>
      <c r="R192" s="5"/>
      <c r="S192" s="5"/>
      <c r="T192" s="5"/>
      <c r="U192" s="5"/>
      <c r="V192" s="5"/>
      <c r="W192" s="5"/>
    </row>
    <row r="193" spans="1:206" x14ac:dyDescent="0.2">
      <c r="A193" s="5">
        <v>50</v>
      </c>
      <c r="B193" s="5">
        <v>0</v>
      </c>
      <c r="C193" s="5">
        <v>0</v>
      </c>
      <c r="D193" s="5">
        <v>1</v>
      </c>
      <c r="E193" s="5">
        <v>207</v>
      </c>
      <c r="F193" s="5">
        <f>Source!U171</f>
        <v>895.68838000000005</v>
      </c>
      <c r="G193" s="5" t="s">
        <v>317</v>
      </c>
      <c r="H193" s="5" t="s">
        <v>318</v>
      </c>
      <c r="I193" s="5"/>
      <c r="J193" s="5"/>
      <c r="K193" s="5">
        <v>207</v>
      </c>
      <c r="L193" s="5">
        <v>21</v>
      </c>
      <c r="M193" s="5">
        <v>3</v>
      </c>
      <c r="N193" s="5" t="s">
        <v>6</v>
      </c>
      <c r="O193" s="5">
        <v>-1</v>
      </c>
      <c r="P193" s="5">
        <f>Source!DM171</f>
        <v>895.68838000000005</v>
      </c>
      <c r="Q193" s="5"/>
      <c r="R193" s="5"/>
      <c r="S193" s="5"/>
      <c r="T193" s="5"/>
      <c r="U193" s="5"/>
      <c r="V193" s="5"/>
      <c r="W193" s="5"/>
    </row>
    <row r="194" spans="1:206" x14ac:dyDescent="0.2">
      <c r="A194" s="5">
        <v>50</v>
      </c>
      <c r="B194" s="5">
        <v>0</v>
      </c>
      <c r="C194" s="5">
        <v>0</v>
      </c>
      <c r="D194" s="5">
        <v>1</v>
      </c>
      <c r="E194" s="5">
        <v>208</v>
      </c>
      <c r="F194" s="5">
        <f>Source!V171</f>
        <v>55.640250000000002</v>
      </c>
      <c r="G194" s="5" t="s">
        <v>319</v>
      </c>
      <c r="H194" s="5" t="s">
        <v>320</v>
      </c>
      <c r="I194" s="5"/>
      <c r="J194" s="5"/>
      <c r="K194" s="5">
        <v>208</v>
      </c>
      <c r="L194" s="5">
        <v>22</v>
      </c>
      <c r="M194" s="5">
        <v>3</v>
      </c>
      <c r="N194" s="5" t="s">
        <v>6</v>
      </c>
      <c r="O194" s="5">
        <v>-1</v>
      </c>
      <c r="P194" s="5">
        <f>Source!DN171</f>
        <v>55.640250000000002</v>
      </c>
      <c r="Q194" s="5"/>
      <c r="R194" s="5"/>
      <c r="S194" s="5"/>
      <c r="T194" s="5"/>
      <c r="U194" s="5"/>
      <c r="V194" s="5"/>
      <c r="W194" s="5"/>
    </row>
    <row r="195" spans="1:206" x14ac:dyDescent="0.2">
      <c r="A195" s="5">
        <v>50</v>
      </c>
      <c r="B195" s="5">
        <v>0</v>
      </c>
      <c r="C195" s="5">
        <v>0</v>
      </c>
      <c r="D195" s="5">
        <v>1</v>
      </c>
      <c r="E195" s="5">
        <v>209</v>
      </c>
      <c r="F195" s="5">
        <f>ROUND(Source!W171,O195)</f>
        <v>0</v>
      </c>
      <c r="G195" s="5" t="s">
        <v>321</v>
      </c>
      <c r="H195" s="5" t="s">
        <v>322</v>
      </c>
      <c r="I195" s="5"/>
      <c r="J195" s="5"/>
      <c r="K195" s="5">
        <v>209</v>
      </c>
      <c r="L195" s="5">
        <v>23</v>
      </c>
      <c r="M195" s="5">
        <v>3</v>
      </c>
      <c r="N195" s="5" t="s">
        <v>6</v>
      </c>
      <c r="O195" s="5">
        <v>2</v>
      </c>
      <c r="P195" s="5">
        <f>ROUND(Source!DO171,O195)</f>
        <v>0</v>
      </c>
      <c r="Q195" s="5"/>
      <c r="R195" s="5"/>
      <c r="S195" s="5"/>
      <c r="T195" s="5"/>
      <c r="U195" s="5"/>
      <c r="V195" s="5"/>
      <c r="W195" s="5"/>
    </row>
    <row r="196" spans="1:206" x14ac:dyDescent="0.2">
      <c r="A196" s="5">
        <v>50</v>
      </c>
      <c r="B196" s="5">
        <v>0</v>
      </c>
      <c r="C196" s="5">
        <v>0</v>
      </c>
      <c r="D196" s="5">
        <v>1</v>
      </c>
      <c r="E196" s="5">
        <v>210</v>
      </c>
      <c r="F196" s="5">
        <f>ROUND(Source!X171,O196)</f>
        <v>9422.06</v>
      </c>
      <c r="G196" s="5" t="s">
        <v>323</v>
      </c>
      <c r="H196" s="5" t="s">
        <v>324</v>
      </c>
      <c r="I196" s="5"/>
      <c r="J196" s="5"/>
      <c r="K196" s="5">
        <v>210</v>
      </c>
      <c r="L196" s="5">
        <v>24</v>
      </c>
      <c r="M196" s="5">
        <v>3</v>
      </c>
      <c r="N196" s="5" t="s">
        <v>6</v>
      </c>
      <c r="O196" s="5">
        <v>2</v>
      </c>
      <c r="P196" s="5">
        <f>ROUND(Source!DP171,O196)</f>
        <v>63222.04</v>
      </c>
      <c r="Q196" s="5"/>
      <c r="R196" s="5"/>
      <c r="S196" s="5"/>
      <c r="T196" s="5"/>
      <c r="U196" s="5"/>
      <c r="V196" s="5"/>
      <c r="W196" s="5"/>
    </row>
    <row r="197" spans="1:206" x14ac:dyDescent="0.2">
      <c r="A197" s="5">
        <v>50</v>
      </c>
      <c r="B197" s="5">
        <v>0</v>
      </c>
      <c r="C197" s="5">
        <v>0</v>
      </c>
      <c r="D197" s="5">
        <v>1</v>
      </c>
      <c r="E197" s="5">
        <v>211</v>
      </c>
      <c r="F197" s="5">
        <f>ROUND(Source!Y171,O197)</f>
        <v>6204.72</v>
      </c>
      <c r="G197" s="5" t="s">
        <v>325</v>
      </c>
      <c r="H197" s="5" t="s">
        <v>326</v>
      </c>
      <c r="I197" s="5"/>
      <c r="J197" s="5"/>
      <c r="K197" s="5">
        <v>211</v>
      </c>
      <c r="L197" s="5">
        <v>25</v>
      </c>
      <c r="M197" s="5">
        <v>3</v>
      </c>
      <c r="N197" s="5" t="s">
        <v>6</v>
      </c>
      <c r="O197" s="5">
        <v>2</v>
      </c>
      <c r="P197" s="5">
        <f>ROUND(Source!DQ171,O197)</f>
        <v>41633.83</v>
      </c>
      <c r="Q197" s="5"/>
      <c r="R197" s="5"/>
      <c r="S197" s="5"/>
      <c r="T197" s="5"/>
      <c r="U197" s="5"/>
      <c r="V197" s="5"/>
      <c r="W197" s="5"/>
    </row>
    <row r="198" spans="1:206" x14ac:dyDescent="0.2">
      <c r="A198" s="5">
        <v>50</v>
      </c>
      <c r="B198" s="5">
        <v>0</v>
      </c>
      <c r="C198" s="5">
        <v>0</v>
      </c>
      <c r="D198" s="5">
        <v>1</v>
      </c>
      <c r="E198" s="5">
        <v>224</v>
      </c>
      <c r="F198" s="5">
        <f>ROUND(Source!AR171,O198)</f>
        <v>300388.28000000003</v>
      </c>
      <c r="G198" s="5" t="s">
        <v>327</v>
      </c>
      <c r="H198" s="5" t="s">
        <v>328</v>
      </c>
      <c r="I198" s="5"/>
      <c r="J198" s="5"/>
      <c r="K198" s="5">
        <v>224</v>
      </c>
      <c r="L198" s="5">
        <v>26</v>
      </c>
      <c r="M198" s="5">
        <v>3</v>
      </c>
      <c r="N198" s="5" t="s">
        <v>6</v>
      </c>
      <c r="O198" s="5">
        <v>2</v>
      </c>
      <c r="P198" s="5">
        <f>ROUND(Source!EJ171,O198)</f>
        <v>2015605.44</v>
      </c>
      <c r="Q198" s="5"/>
      <c r="R198" s="5"/>
      <c r="S198" s="5"/>
      <c r="T198" s="5"/>
      <c r="U198" s="5"/>
      <c r="V198" s="5"/>
      <c r="W198" s="5"/>
    </row>
    <row r="199" spans="1:206" x14ac:dyDescent="0.2">
      <c r="A199" s="5">
        <v>50</v>
      </c>
      <c r="B199" s="5">
        <v>1</v>
      </c>
      <c r="C199" s="5">
        <v>0</v>
      </c>
      <c r="D199" s="5">
        <v>2</v>
      </c>
      <c r="E199" s="5">
        <v>0</v>
      </c>
      <c r="F199" s="5">
        <f>ROUND(F198,O199)</f>
        <v>300388.28000000003</v>
      </c>
      <c r="G199" s="5" t="s">
        <v>329</v>
      </c>
      <c r="H199" s="5" t="s">
        <v>328</v>
      </c>
      <c r="I199" s="5"/>
      <c r="J199" s="5"/>
      <c r="K199" s="5">
        <v>212</v>
      </c>
      <c r="L199" s="5">
        <v>27</v>
      </c>
      <c r="M199" s="5">
        <v>0</v>
      </c>
      <c r="N199" s="5" t="s">
        <v>6</v>
      </c>
      <c r="O199" s="5">
        <v>2</v>
      </c>
      <c r="P199" s="5">
        <f>ROUND(P198,O199)</f>
        <v>2015605.44</v>
      </c>
      <c r="Q199" s="5"/>
      <c r="R199" s="5"/>
      <c r="S199" s="5"/>
      <c r="T199" s="5"/>
      <c r="U199" s="5"/>
      <c r="V199" s="5"/>
      <c r="W199" s="5"/>
    </row>
    <row r="200" spans="1:206" x14ac:dyDescent="0.2">
      <c r="A200" s="5">
        <v>50</v>
      </c>
      <c r="B200" s="5">
        <v>1</v>
      </c>
      <c r="C200" s="5">
        <v>0</v>
      </c>
      <c r="D200" s="5">
        <v>2</v>
      </c>
      <c r="E200" s="5">
        <v>0</v>
      </c>
      <c r="F200" s="5">
        <f>ROUND(F199*18/100,O200)</f>
        <v>54069.89</v>
      </c>
      <c r="G200" s="5" t="s">
        <v>330</v>
      </c>
      <c r="H200" s="5" t="s">
        <v>331</v>
      </c>
      <c r="I200" s="5"/>
      <c r="J200" s="5"/>
      <c r="K200" s="5">
        <v>212</v>
      </c>
      <c r="L200" s="5">
        <v>28</v>
      </c>
      <c r="M200" s="5">
        <v>0</v>
      </c>
      <c r="N200" s="5" t="s">
        <v>6</v>
      </c>
      <c r="O200" s="5">
        <v>2</v>
      </c>
      <c r="P200" s="5">
        <f>ROUND(P199*18/100,O200)</f>
        <v>362808.98</v>
      </c>
      <c r="Q200" s="5"/>
      <c r="R200" s="5"/>
      <c r="S200" s="5"/>
      <c r="T200" s="5"/>
      <c r="U200" s="5"/>
      <c r="V200" s="5"/>
      <c r="W200" s="5"/>
    </row>
    <row r="201" spans="1:206" x14ac:dyDescent="0.2">
      <c r="A201" s="5">
        <v>50</v>
      </c>
      <c r="B201" s="5">
        <v>1</v>
      </c>
      <c r="C201" s="5">
        <v>0</v>
      </c>
      <c r="D201" s="5">
        <v>2</v>
      </c>
      <c r="E201" s="5">
        <v>213</v>
      </c>
      <c r="F201" s="5">
        <f>ROUND(F199+F200,O201)</f>
        <v>354458.17</v>
      </c>
      <c r="G201" s="5" t="s">
        <v>332</v>
      </c>
      <c r="H201" s="5" t="s">
        <v>333</v>
      </c>
      <c r="I201" s="5"/>
      <c r="J201" s="5"/>
      <c r="K201" s="5">
        <v>212</v>
      </c>
      <c r="L201" s="5">
        <v>29</v>
      </c>
      <c r="M201" s="5">
        <v>0</v>
      </c>
      <c r="N201" s="5" t="s">
        <v>6</v>
      </c>
      <c r="O201" s="5">
        <v>2</v>
      </c>
      <c r="P201" s="5">
        <f>ROUND(P199+P200,O201)</f>
        <v>2378414.42</v>
      </c>
      <c r="Q201" s="5"/>
      <c r="R201" s="5"/>
      <c r="S201" s="5"/>
      <c r="T201" s="5"/>
      <c r="U201" s="5"/>
      <c r="V201" s="5"/>
      <c r="W201" s="5"/>
    </row>
    <row r="203" spans="1:206" x14ac:dyDescent="0.2">
      <c r="A203" s="3">
        <v>51</v>
      </c>
      <c r="B203" s="3">
        <f>B12</f>
        <v>264</v>
      </c>
      <c r="C203" s="3">
        <f>A12</f>
        <v>1</v>
      </c>
      <c r="D203" s="3">
        <f>ROW(A12)</f>
        <v>12</v>
      </c>
      <c r="E203" s="3"/>
      <c r="F203" s="3" t="str">
        <f>IF(F12&lt;&gt;"",F12,"")</f>
        <v>Новый объект</v>
      </c>
      <c r="G203" s="3" t="str">
        <f>IF(G12&lt;&gt;"",G12,"")</f>
        <v>Монтаж насосных установок системы пожарного водопровода согласно проекту № 136-06/2018 ВПВ в здании учебного корпуса "К" НИЯУ МИФИ по адресу: г. Москва, Каширское шоссе, д. 31, стр. 46</v>
      </c>
      <c r="H203" s="3">
        <v>0</v>
      </c>
      <c r="I203" s="3"/>
      <c r="J203" s="3"/>
      <c r="K203" s="3"/>
      <c r="L203" s="3"/>
      <c r="M203" s="3"/>
      <c r="N203" s="3"/>
      <c r="O203" s="3">
        <f t="shared" ref="O203:T203" si="219">ROUND(O171,2)</f>
        <v>284671.05</v>
      </c>
      <c r="P203" s="3">
        <f t="shared" si="219"/>
        <v>267721.75</v>
      </c>
      <c r="Q203" s="3">
        <f t="shared" si="219"/>
        <v>7143.59</v>
      </c>
      <c r="R203" s="3">
        <f t="shared" si="219"/>
        <v>648.04999999999995</v>
      </c>
      <c r="S203" s="3">
        <f t="shared" si="219"/>
        <v>9805.7099999999991</v>
      </c>
      <c r="T203" s="3">
        <f t="shared" si="219"/>
        <v>0</v>
      </c>
      <c r="U203" s="3">
        <f>U171</f>
        <v>895.68838000000005</v>
      </c>
      <c r="V203" s="3">
        <f>V171</f>
        <v>55.640250000000002</v>
      </c>
      <c r="W203" s="3">
        <f>ROUND(W171,2)</f>
        <v>0</v>
      </c>
      <c r="X203" s="3">
        <f>ROUND(X171,2)</f>
        <v>9422.06</v>
      </c>
      <c r="Y203" s="3">
        <f>ROUND(Y171,2)</f>
        <v>6204.72</v>
      </c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>
        <f t="shared" ref="AO203:BC203" si="220">ROUND(AO171,2)</f>
        <v>0</v>
      </c>
      <c r="AP203" s="3">
        <f t="shared" si="220"/>
        <v>0</v>
      </c>
      <c r="AQ203" s="3">
        <f t="shared" si="220"/>
        <v>0</v>
      </c>
      <c r="AR203" s="3">
        <f t="shared" si="220"/>
        <v>300388.28000000003</v>
      </c>
      <c r="AS203" s="3">
        <f t="shared" si="220"/>
        <v>48296.07</v>
      </c>
      <c r="AT203" s="3">
        <f t="shared" si="220"/>
        <v>252092.21</v>
      </c>
      <c r="AU203" s="3">
        <f t="shared" si="220"/>
        <v>0</v>
      </c>
      <c r="AV203" s="3">
        <f t="shared" si="220"/>
        <v>267721.75</v>
      </c>
      <c r="AW203" s="3">
        <f t="shared" si="220"/>
        <v>267721.75</v>
      </c>
      <c r="AX203" s="3">
        <f t="shared" si="220"/>
        <v>0</v>
      </c>
      <c r="AY203" s="3">
        <f t="shared" si="220"/>
        <v>267721.75</v>
      </c>
      <c r="AZ203" s="3">
        <f t="shared" si="220"/>
        <v>0</v>
      </c>
      <c r="BA203" s="3">
        <f t="shared" si="220"/>
        <v>0</v>
      </c>
      <c r="BB203" s="3">
        <f t="shared" si="220"/>
        <v>0</v>
      </c>
      <c r="BC203" s="3">
        <f t="shared" si="220"/>
        <v>0</v>
      </c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4">
        <f t="shared" ref="DG203:DL203" si="221">ROUND(DG171,2)</f>
        <v>1910142.66</v>
      </c>
      <c r="DH203" s="4">
        <f t="shared" si="221"/>
        <v>1796412.81</v>
      </c>
      <c r="DI203" s="4">
        <f t="shared" si="221"/>
        <v>47933.51</v>
      </c>
      <c r="DJ203" s="4">
        <f t="shared" si="221"/>
        <v>4348.3599999999997</v>
      </c>
      <c r="DK203" s="4">
        <f t="shared" si="221"/>
        <v>65796.34</v>
      </c>
      <c r="DL203" s="4">
        <f t="shared" si="221"/>
        <v>0</v>
      </c>
      <c r="DM203" s="4">
        <f>DM171</f>
        <v>895.68838000000005</v>
      </c>
      <c r="DN203" s="4">
        <f>DN171</f>
        <v>55.640250000000002</v>
      </c>
      <c r="DO203" s="4">
        <f>ROUND(DO171,2)</f>
        <v>0</v>
      </c>
      <c r="DP203" s="4">
        <f>ROUND(DP171,2)</f>
        <v>63222.04</v>
      </c>
      <c r="DQ203" s="4">
        <f>ROUND(DQ171,2)</f>
        <v>41633.83</v>
      </c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>
        <f t="shared" ref="EG203:EU203" si="222">ROUND(EG171,2)</f>
        <v>0</v>
      </c>
      <c r="EH203" s="4">
        <f t="shared" si="222"/>
        <v>0</v>
      </c>
      <c r="EI203" s="4">
        <f t="shared" si="222"/>
        <v>0</v>
      </c>
      <c r="EJ203" s="4">
        <f t="shared" si="222"/>
        <v>2015605.44</v>
      </c>
      <c r="EK203" s="4">
        <f t="shared" si="222"/>
        <v>324066.89</v>
      </c>
      <c r="EL203" s="4">
        <f t="shared" si="222"/>
        <v>1691538.55</v>
      </c>
      <c r="EM203" s="4">
        <f t="shared" si="222"/>
        <v>0</v>
      </c>
      <c r="EN203" s="4">
        <f t="shared" si="222"/>
        <v>1796412.81</v>
      </c>
      <c r="EO203" s="4">
        <f t="shared" si="222"/>
        <v>1796412.81</v>
      </c>
      <c r="EP203" s="4">
        <f t="shared" si="222"/>
        <v>0</v>
      </c>
      <c r="EQ203" s="4">
        <f t="shared" si="222"/>
        <v>1796412.81</v>
      </c>
      <c r="ER203" s="4">
        <f t="shared" si="222"/>
        <v>0</v>
      </c>
      <c r="ES203" s="4">
        <f t="shared" si="222"/>
        <v>0</v>
      </c>
      <c r="ET203" s="4">
        <f t="shared" si="222"/>
        <v>0</v>
      </c>
      <c r="EU203" s="4">
        <f t="shared" si="222"/>
        <v>0</v>
      </c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>
        <v>0</v>
      </c>
    </row>
    <row r="205" spans="1:206" x14ac:dyDescent="0.2">
      <c r="A205" s="5">
        <v>50</v>
      </c>
      <c r="B205" s="5">
        <v>0</v>
      </c>
      <c r="C205" s="5">
        <v>0</v>
      </c>
      <c r="D205" s="5">
        <v>1</v>
      </c>
      <c r="E205" s="5">
        <v>201</v>
      </c>
      <c r="F205" s="5">
        <f>ROUND(Source!O203,O205)</f>
        <v>284671.05</v>
      </c>
      <c r="G205" s="5" t="s">
        <v>277</v>
      </c>
      <c r="H205" s="5" t="s">
        <v>278</v>
      </c>
      <c r="I205" s="5"/>
      <c r="J205" s="5"/>
      <c r="K205" s="5">
        <v>201</v>
      </c>
      <c r="L205" s="5">
        <v>1</v>
      </c>
      <c r="M205" s="5">
        <v>3</v>
      </c>
      <c r="N205" s="5" t="s">
        <v>6</v>
      </c>
      <c r="O205" s="5">
        <v>2</v>
      </c>
      <c r="P205" s="5">
        <f>ROUND(Source!DG203,O205)</f>
        <v>1910142.66</v>
      </c>
      <c r="Q205" s="5"/>
      <c r="R205" s="5"/>
      <c r="S205" s="5"/>
      <c r="T205" s="5"/>
      <c r="U205" s="5"/>
      <c r="V205" s="5"/>
      <c r="W205" s="5"/>
    </row>
    <row r="206" spans="1:206" x14ac:dyDescent="0.2">
      <c r="A206" s="5">
        <v>50</v>
      </c>
      <c r="B206" s="5">
        <v>0</v>
      </c>
      <c r="C206" s="5">
        <v>0</v>
      </c>
      <c r="D206" s="5">
        <v>1</v>
      </c>
      <c r="E206" s="5">
        <v>202</v>
      </c>
      <c r="F206" s="5">
        <f>ROUND(Source!P203,O206)</f>
        <v>267721.75</v>
      </c>
      <c r="G206" s="5" t="s">
        <v>279</v>
      </c>
      <c r="H206" s="5" t="s">
        <v>280</v>
      </c>
      <c r="I206" s="5"/>
      <c r="J206" s="5"/>
      <c r="K206" s="5">
        <v>202</v>
      </c>
      <c r="L206" s="5">
        <v>2</v>
      </c>
      <c r="M206" s="5">
        <v>3</v>
      </c>
      <c r="N206" s="5" t="s">
        <v>6</v>
      </c>
      <c r="O206" s="5">
        <v>2</v>
      </c>
      <c r="P206" s="5">
        <f>ROUND(Source!DH203,O206)</f>
        <v>1796412.81</v>
      </c>
      <c r="Q206" s="5"/>
      <c r="R206" s="5"/>
      <c r="S206" s="5"/>
      <c r="T206" s="5"/>
      <c r="U206" s="5"/>
      <c r="V206" s="5"/>
      <c r="W206" s="5"/>
    </row>
    <row r="207" spans="1:206" x14ac:dyDescent="0.2">
      <c r="A207" s="5">
        <v>50</v>
      </c>
      <c r="B207" s="5">
        <v>0</v>
      </c>
      <c r="C207" s="5">
        <v>0</v>
      </c>
      <c r="D207" s="5">
        <v>1</v>
      </c>
      <c r="E207" s="5">
        <v>222</v>
      </c>
      <c r="F207" s="5">
        <f>ROUND(Source!AO203,O207)</f>
        <v>0</v>
      </c>
      <c r="G207" s="5" t="s">
        <v>281</v>
      </c>
      <c r="H207" s="5" t="s">
        <v>282</v>
      </c>
      <c r="I207" s="5"/>
      <c r="J207" s="5"/>
      <c r="K207" s="5">
        <v>222</v>
      </c>
      <c r="L207" s="5">
        <v>3</v>
      </c>
      <c r="M207" s="5">
        <v>3</v>
      </c>
      <c r="N207" s="5" t="s">
        <v>6</v>
      </c>
      <c r="O207" s="5">
        <v>2</v>
      </c>
      <c r="P207" s="5">
        <f>ROUND(Source!EG203,O207)</f>
        <v>0</v>
      </c>
      <c r="Q207" s="5"/>
      <c r="R207" s="5"/>
      <c r="S207" s="5"/>
      <c r="T207" s="5"/>
      <c r="U207" s="5"/>
      <c r="V207" s="5"/>
      <c r="W207" s="5"/>
    </row>
    <row r="208" spans="1:206" x14ac:dyDescent="0.2">
      <c r="A208" s="5">
        <v>50</v>
      </c>
      <c r="B208" s="5">
        <v>0</v>
      </c>
      <c r="C208" s="5">
        <v>0</v>
      </c>
      <c r="D208" s="5">
        <v>1</v>
      </c>
      <c r="E208" s="5">
        <v>225</v>
      </c>
      <c r="F208" s="5">
        <f>ROUND(Source!AV203,O208)</f>
        <v>267721.75</v>
      </c>
      <c r="G208" s="5" t="s">
        <v>283</v>
      </c>
      <c r="H208" s="5" t="s">
        <v>284</v>
      </c>
      <c r="I208" s="5"/>
      <c r="J208" s="5"/>
      <c r="K208" s="5">
        <v>225</v>
      </c>
      <c r="L208" s="5">
        <v>4</v>
      </c>
      <c r="M208" s="5">
        <v>3</v>
      </c>
      <c r="N208" s="5" t="s">
        <v>6</v>
      </c>
      <c r="O208" s="5">
        <v>2</v>
      </c>
      <c r="P208" s="5">
        <f>ROUND(Source!EN203,O208)</f>
        <v>1796412.81</v>
      </c>
      <c r="Q208" s="5"/>
      <c r="R208" s="5"/>
      <c r="S208" s="5"/>
      <c r="T208" s="5"/>
      <c r="U208" s="5"/>
      <c r="V208" s="5"/>
      <c r="W208" s="5"/>
    </row>
    <row r="209" spans="1:23" x14ac:dyDescent="0.2">
      <c r="A209" s="5">
        <v>50</v>
      </c>
      <c r="B209" s="5">
        <v>0</v>
      </c>
      <c r="C209" s="5">
        <v>0</v>
      </c>
      <c r="D209" s="5">
        <v>1</v>
      </c>
      <c r="E209" s="5">
        <v>226</v>
      </c>
      <c r="F209" s="5">
        <f>ROUND(Source!AW203,O209)</f>
        <v>267721.75</v>
      </c>
      <c r="G209" s="5" t="s">
        <v>285</v>
      </c>
      <c r="H209" s="5" t="s">
        <v>286</v>
      </c>
      <c r="I209" s="5"/>
      <c r="J209" s="5"/>
      <c r="K209" s="5">
        <v>226</v>
      </c>
      <c r="L209" s="5">
        <v>5</v>
      </c>
      <c r="M209" s="5">
        <v>3</v>
      </c>
      <c r="N209" s="5" t="s">
        <v>6</v>
      </c>
      <c r="O209" s="5">
        <v>2</v>
      </c>
      <c r="P209" s="5">
        <f>ROUND(Source!EO203,O209)</f>
        <v>1796412.81</v>
      </c>
      <c r="Q209" s="5"/>
      <c r="R209" s="5"/>
      <c r="S209" s="5"/>
      <c r="T209" s="5"/>
      <c r="U209" s="5"/>
      <c r="V209" s="5"/>
      <c r="W209" s="5"/>
    </row>
    <row r="210" spans="1:23" x14ac:dyDescent="0.2">
      <c r="A210" s="5">
        <v>50</v>
      </c>
      <c r="B210" s="5">
        <v>0</v>
      </c>
      <c r="C210" s="5">
        <v>0</v>
      </c>
      <c r="D210" s="5">
        <v>1</v>
      </c>
      <c r="E210" s="5">
        <v>227</v>
      </c>
      <c r="F210" s="5">
        <f>ROUND(Source!AX203,O210)</f>
        <v>0</v>
      </c>
      <c r="G210" s="5" t="s">
        <v>287</v>
      </c>
      <c r="H210" s="5" t="s">
        <v>288</v>
      </c>
      <c r="I210" s="5"/>
      <c r="J210" s="5"/>
      <c r="K210" s="5">
        <v>227</v>
      </c>
      <c r="L210" s="5">
        <v>6</v>
      </c>
      <c r="M210" s="5">
        <v>3</v>
      </c>
      <c r="N210" s="5" t="s">
        <v>6</v>
      </c>
      <c r="O210" s="5">
        <v>2</v>
      </c>
      <c r="P210" s="5">
        <f>ROUND(Source!EP203,O210)</f>
        <v>0</v>
      </c>
      <c r="Q210" s="5"/>
      <c r="R210" s="5"/>
      <c r="S210" s="5"/>
      <c r="T210" s="5"/>
      <c r="U210" s="5"/>
      <c r="V210" s="5"/>
      <c r="W210" s="5"/>
    </row>
    <row r="211" spans="1:23" x14ac:dyDescent="0.2">
      <c r="A211" s="5">
        <v>50</v>
      </c>
      <c r="B211" s="5">
        <v>0</v>
      </c>
      <c r="C211" s="5">
        <v>0</v>
      </c>
      <c r="D211" s="5">
        <v>1</v>
      </c>
      <c r="E211" s="5">
        <v>228</v>
      </c>
      <c r="F211" s="5">
        <f>ROUND(Source!AY203,O211)</f>
        <v>267721.75</v>
      </c>
      <c r="G211" s="5" t="s">
        <v>289</v>
      </c>
      <c r="H211" s="5" t="s">
        <v>290</v>
      </c>
      <c r="I211" s="5"/>
      <c r="J211" s="5"/>
      <c r="K211" s="5">
        <v>228</v>
      </c>
      <c r="L211" s="5">
        <v>7</v>
      </c>
      <c r="M211" s="5">
        <v>3</v>
      </c>
      <c r="N211" s="5" t="s">
        <v>6</v>
      </c>
      <c r="O211" s="5">
        <v>2</v>
      </c>
      <c r="P211" s="5">
        <f>ROUND(Source!EQ203,O211)</f>
        <v>1796412.81</v>
      </c>
      <c r="Q211" s="5"/>
      <c r="R211" s="5"/>
      <c r="S211" s="5"/>
      <c r="T211" s="5"/>
      <c r="U211" s="5"/>
      <c r="V211" s="5"/>
      <c r="W211" s="5"/>
    </row>
    <row r="212" spans="1:23" x14ac:dyDescent="0.2">
      <c r="A212" s="5">
        <v>50</v>
      </c>
      <c r="B212" s="5">
        <v>0</v>
      </c>
      <c r="C212" s="5">
        <v>0</v>
      </c>
      <c r="D212" s="5">
        <v>1</v>
      </c>
      <c r="E212" s="5">
        <v>216</v>
      </c>
      <c r="F212" s="5">
        <f>ROUND(Source!AP203,O212)</f>
        <v>0</v>
      </c>
      <c r="G212" s="5" t="s">
        <v>291</v>
      </c>
      <c r="H212" s="5" t="s">
        <v>292</v>
      </c>
      <c r="I212" s="5"/>
      <c r="J212" s="5"/>
      <c r="K212" s="5">
        <v>216</v>
      </c>
      <c r="L212" s="5">
        <v>8</v>
      </c>
      <c r="M212" s="5">
        <v>3</v>
      </c>
      <c r="N212" s="5" t="s">
        <v>6</v>
      </c>
      <c r="O212" s="5">
        <v>2</v>
      </c>
      <c r="P212" s="5">
        <f>ROUND(Source!EH203,O212)</f>
        <v>0</v>
      </c>
      <c r="Q212" s="5"/>
      <c r="R212" s="5"/>
      <c r="S212" s="5"/>
      <c r="T212" s="5"/>
      <c r="U212" s="5"/>
      <c r="V212" s="5"/>
      <c r="W212" s="5"/>
    </row>
    <row r="213" spans="1:23" x14ac:dyDescent="0.2">
      <c r="A213" s="5">
        <v>50</v>
      </c>
      <c r="B213" s="5">
        <v>0</v>
      </c>
      <c r="C213" s="5">
        <v>0</v>
      </c>
      <c r="D213" s="5">
        <v>1</v>
      </c>
      <c r="E213" s="5">
        <v>223</v>
      </c>
      <c r="F213" s="5">
        <f>ROUND(Source!AQ203,O213)</f>
        <v>0</v>
      </c>
      <c r="G213" s="5" t="s">
        <v>293</v>
      </c>
      <c r="H213" s="5" t="s">
        <v>294</v>
      </c>
      <c r="I213" s="5"/>
      <c r="J213" s="5"/>
      <c r="K213" s="5">
        <v>223</v>
      </c>
      <c r="L213" s="5">
        <v>9</v>
      </c>
      <c r="M213" s="5">
        <v>3</v>
      </c>
      <c r="N213" s="5" t="s">
        <v>6</v>
      </c>
      <c r="O213" s="5">
        <v>2</v>
      </c>
      <c r="P213" s="5">
        <f>ROUND(Source!EI203,O213)</f>
        <v>0</v>
      </c>
      <c r="Q213" s="5"/>
      <c r="R213" s="5"/>
      <c r="S213" s="5"/>
      <c r="T213" s="5"/>
      <c r="U213" s="5"/>
      <c r="V213" s="5"/>
      <c r="W213" s="5"/>
    </row>
    <row r="214" spans="1:23" x14ac:dyDescent="0.2">
      <c r="A214" s="5">
        <v>50</v>
      </c>
      <c r="B214" s="5">
        <v>0</v>
      </c>
      <c r="C214" s="5">
        <v>0</v>
      </c>
      <c r="D214" s="5">
        <v>1</v>
      </c>
      <c r="E214" s="5">
        <v>229</v>
      </c>
      <c r="F214" s="5">
        <f>ROUND(Source!AZ203,O214)</f>
        <v>0</v>
      </c>
      <c r="G214" s="5" t="s">
        <v>295</v>
      </c>
      <c r="H214" s="5" t="s">
        <v>296</v>
      </c>
      <c r="I214" s="5"/>
      <c r="J214" s="5"/>
      <c r="K214" s="5">
        <v>229</v>
      </c>
      <c r="L214" s="5">
        <v>10</v>
      </c>
      <c r="M214" s="5">
        <v>3</v>
      </c>
      <c r="N214" s="5" t="s">
        <v>6</v>
      </c>
      <c r="O214" s="5">
        <v>2</v>
      </c>
      <c r="P214" s="5">
        <f>ROUND(Source!ER203,O214)</f>
        <v>0</v>
      </c>
      <c r="Q214" s="5"/>
      <c r="R214" s="5"/>
      <c r="S214" s="5"/>
      <c r="T214" s="5"/>
      <c r="U214" s="5"/>
      <c r="V214" s="5"/>
      <c r="W214" s="5"/>
    </row>
    <row r="215" spans="1:23" x14ac:dyDescent="0.2">
      <c r="A215" s="5">
        <v>50</v>
      </c>
      <c r="B215" s="5">
        <v>0</v>
      </c>
      <c r="C215" s="5">
        <v>0</v>
      </c>
      <c r="D215" s="5">
        <v>1</v>
      </c>
      <c r="E215" s="5">
        <v>203</v>
      </c>
      <c r="F215" s="5">
        <f>ROUND(Source!Q203,O215)</f>
        <v>7143.59</v>
      </c>
      <c r="G215" s="5" t="s">
        <v>297</v>
      </c>
      <c r="H215" s="5" t="s">
        <v>298</v>
      </c>
      <c r="I215" s="5"/>
      <c r="J215" s="5"/>
      <c r="K215" s="5">
        <v>203</v>
      </c>
      <c r="L215" s="5">
        <v>11</v>
      </c>
      <c r="M215" s="5">
        <v>3</v>
      </c>
      <c r="N215" s="5" t="s">
        <v>6</v>
      </c>
      <c r="O215" s="5">
        <v>2</v>
      </c>
      <c r="P215" s="5">
        <f>ROUND(Source!DI203,O215)</f>
        <v>47933.51</v>
      </c>
      <c r="Q215" s="5"/>
      <c r="R215" s="5"/>
      <c r="S215" s="5"/>
      <c r="T215" s="5"/>
      <c r="U215" s="5"/>
      <c r="V215" s="5"/>
      <c r="W215" s="5"/>
    </row>
    <row r="216" spans="1:23" x14ac:dyDescent="0.2">
      <c r="A216" s="5">
        <v>50</v>
      </c>
      <c r="B216" s="5">
        <v>0</v>
      </c>
      <c r="C216" s="5">
        <v>0</v>
      </c>
      <c r="D216" s="5">
        <v>1</v>
      </c>
      <c r="E216" s="5">
        <v>231</v>
      </c>
      <c r="F216" s="5">
        <f>ROUND(Source!BB203,O216)</f>
        <v>0</v>
      </c>
      <c r="G216" s="5" t="s">
        <v>299</v>
      </c>
      <c r="H216" s="5" t="s">
        <v>300</v>
      </c>
      <c r="I216" s="5"/>
      <c r="J216" s="5"/>
      <c r="K216" s="5">
        <v>231</v>
      </c>
      <c r="L216" s="5">
        <v>12</v>
      </c>
      <c r="M216" s="5">
        <v>3</v>
      </c>
      <c r="N216" s="5" t="s">
        <v>6</v>
      </c>
      <c r="O216" s="5">
        <v>2</v>
      </c>
      <c r="P216" s="5">
        <f>ROUND(Source!ET203,O216)</f>
        <v>0</v>
      </c>
      <c r="Q216" s="5"/>
      <c r="R216" s="5"/>
      <c r="S216" s="5"/>
      <c r="T216" s="5"/>
      <c r="U216" s="5"/>
      <c r="V216" s="5"/>
      <c r="W216" s="5"/>
    </row>
    <row r="217" spans="1:23" x14ac:dyDescent="0.2">
      <c r="A217" s="5">
        <v>50</v>
      </c>
      <c r="B217" s="5">
        <v>0</v>
      </c>
      <c r="C217" s="5">
        <v>0</v>
      </c>
      <c r="D217" s="5">
        <v>1</v>
      </c>
      <c r="E217" s="5">
        <v>204</v>
      </c>
      <c r="F217" s="5">
        <f>ROUND(Source!R203,O217)</f>
        <v>648.04999999999995</v>
      </c>
      <c r="G217" s="5" t="s">
        <v>301</v>
      </c>
      <c r="H217" s="5" t="s">
        <v>302</v>
      </c>
      <c r="I217" s="5"/>
      <c r="J217" s="5"/>
      <c r="K217" s="5">
        <v>204</v>
      </c>
      <c r="L217" s="5">
        <v>13</v>
      </c>
      <c r="M217" s="5">
        <v>3</v>
      </c>
      <c r="N217" s="5" t="s">
        <v>6</v>
      </c>
      <c r="O217" s="5">
        <v>2</v>
      </c>
      <c r="P217" s="5">
        <f>ROUND(Source!DJ203,O217)</f>
        <v>4348.3599999999997</v>
      </c>
      <c r="Q217" s="5"/>
      <c r="R217" s="5"/>
      <c r="S217" s="5"/>
      <c r="T217" s="5"/>
      <c r="U217" s="5"/>
      <c r="V217" s="5"/>
      <c r="W217" s="5"/>
    </row>
    <row r="218" spans="1:23" x14ac:dyDescent="0.2">
      <c r="A218" s="5">
        <v>50</v>
      </c>
      <c r="B218" s="5">
        <v>0</v>
      </c>
      <c r="C218" s="5">
        <v>0</v>
      </c>
      <c r="D218" s="5">
        <v>1</v>
      </c>
      <c r="E218" s="5">
        <v>205</v>
      </c>
      <c r="F218" s="5">
        <f>ROUND(Source!S203,O218)</f>
        <v>9805.7099999999991</v>
      </c>
      <c r="G218" s="5" t="s">
        <v>303</v>
      </c>
      <c r="H218" s="5" t="s">
        <v>304</v>
      </c>
      <c r="I218" s="5"/>
      <c r="J218" s="5"/>
      <c r="K218" s="5">
        <v>205</v>
      </c>
      <c r="L218" s="5">
        <v>14</v>
      </c>
      <c r="M218" s="5">
        <v>3</v>
      </c>
      <c r="N218" s="5" t="s">
        <v>6</v>
      </c>
      <c r="O218" s="5">
        <v>2</v>
      </c>
      <c r="P218" s="5">
        <f>ROUND(Source!DK203,O218)</f>
        <v>65796.34</v>
      </c>
      <c r="Q218" s="5"/>
      <c r="R218" s="5"/>
      <c r="S218" s="5"/>
      <c r="T218" s="5"/>
      <c r="U218" s="5"/>
      <c r="V218" s="5"/>
      <c r="W218" s="5"/>
    </row>
    <row r="219" spans="1:23" x14ac:dyDescent="0.2">
      <c r="A219" s="5">
        <v>50</v>
      </c>
      <c r="B219" s="5">
        <v>0</v>
      </c>
      <c r="C219" s="5">
        <v>0</v>
      </c>
      <c r="D219" s="5">
        <v>1</v>
      </c>
      <c r="E219" s="5">
        <v>232</v>
      </c>
      <c r="F219" s="5">
        <f>ROUND(Source!BC203,O219)</f>
        <v>0</v>
      </c>
      <c r="G219" s="5" t="s">
        <v>305</v>
      </c>
      <c r="H219" s="5" t="s">
        <v>306</v>
      </c>
      <c r="I219" s="5"/>
      <c r="J219" s="5"/>
      <c r="K219" s="5">
        <v>232</v>
      </c>
      <c r="L219" s="5">
        <v>15</v>
      </c>
      <c r="M219" s="5">
        <v>3</v>
      </c>
      <c r="N219" s="5" t="s">
        <v>6</v>
      </c>
      <c r="O219" s="5">
        <v>2</v>
      </c>
      <c r="P219" s="5">
        <f>ROUND(Source!EU203,O219)</f>
        <v>0</v>
      </c>
      <c r="Q219" s="5"/>
      <c r="R219" s="5"/>
      <c r="S219" s="5"/>
      <c r="T219" s="5"/>
      <c r="U219" s="5"/>
      <c r="V219" s="5"/>
      <c r="W219" s="5"/>
    </row>
    <row r="220" spans="1:23" x14ac:dyDescent="0.2">
      <c r="A220" s="5">
        <v>50</v>
      </c>
      <c r="B220" s="5">
        <v>0</v>
      </c>
      <c r="C220" s="5">
        <v>0</v>
      </c>
      <c r="D220" s="5">
        <v>1</v>
      </c>
      <c r="E220" s="5">
        <v>214</v>
      </c>
      <c r="F220" s="5">
        <f>ROUND(Source!AS203,O220)</f>
        <v>48296.07</v>
      </c>
      <c r="G220" s="5" t="s">
        <v>307</v>
      </c>
      <c r="H220" s="5" t="s">
        <v>308</v>
      </c>
      <c r="I220" s="5"/>
      <c r="J220" s="5"/>
      <c r="K220" s="5">
        <v>214</v>
      </c>
      <c r="L220" s="5">
        <v>16</v>
      </c>
      <c r="M220" s="5">
        <v>3</v>
      </c>
      <c r="N220" s="5" t="s">
        <v>6</v>
      </c>
      <c r="O220" s="5">
        <v>2</v>
      </c>
      <c r="P220" s="5">
        <f>ROUND(Source!EK203,O220)</f>
        <v>324066.89</v>
      </c>
      <c r="Q220" s="5"/>
      <c r="R220" s="5"/>
      <c r="S220" s="5"/>
      <c r="T220" s="5"/>
      <c r="U220" s="5"/>
      <c r="V220" s="5"/>
      <c r="W220" s="5"/>
    </row>
    <row r="221" spans="1:23" x14ac:dyDescent="0.2">
      <c r="A221" s="5">
        <v>50</v>
      </c>
      <c r="B221" s="5">
        <v>0</v>
      </c>
      <c r="C221" s="5">
        <v>0</v>
      </c>
      <c r="D221" s="5">
        <v>1</v>
      </c>
      <c r="E221" s="5">
        <v>215</v>
      </c>
      <c r="F221" s="5">
        <f>ROUND(Source!AT203,O221)</f>
        <v>252092.21</v>
      </c>
      <c r="G221" s="5" t="s">
        <v>309</v>
      </c>
      <c r="H221" s="5" t="s">
        <v>310</v>
      </c>
      <c r="I221" s="5"/>
      <c r="J221" s="5"/>
      <c r="K221" s="5">
        <v>215</v>
      </c>
      <c r="L221" s="5">
        <v>17</v>
      </c>
      <c r="M221" s="5">
        <v>3</v>
      </c>
      <c r="N221" s="5" t="s">
        <v>6</v>
      </c>
      <c r="O221" s="5">
        <v>2</v>
      </c>
      <c r="P221" s="5">
        <f>ROUND(Source!EL203,O221)</f>
        <v>1691538.55</v>
      </c>
      <c r="Q221" s="5"/>
      <c r="R221" s="5"/>
      <c r="S221" s="5"/>
      <c r="T221" s="5"/>
      <c r="U221" s="5"/>
      <c r="V221" s="5"/>
      <c r="W221" s="5"/>
    </row>
    <row r="222" spans="1:23" x14ac:dyDescent="0.2">
      <c r="A222" s="5">
        <v>50</v>
      </c>
      <c r="B222" s="5">
        <v>0</v>
      </c>
      <c r="C222" s="5">
        <v>0</v>
      </c>
      <c r="D222" s="5">
        <v>1</v>
      </c>
      <c r="E222" s="5">
        <v>217</v>
      </c>
      <c r="F222" s="5">
        <f>ROUND(Source!AU203,O222)</f>
        <v>0</v>
      </c>
      <c r="G222" s="5" t="s">
        <v>311</v>
      </c>
      <c r="H222" s="5" t="s">
        <v>312</v>
      </c>
      <c r="I222" s="5"/>
      <c r="J222" s="5"/>
      <c r="K222" s="5">
        <v>217</v>
      </c>
      <c r="L222" s="5">
        <v>18</v>
      </c>
      <c r="M222" s="5">
        <v>3</v>
      </c>
      <c r="N222" s="5" t="s">
        <v>6</v>
      </c>
      <c r="O222" s="5">
        <v>2</v>
      </c>
      <c r="P222" s="5">
        <f>ROUND(Source!EM203,O222)</f>
        <v>0</v>
      </c>
      <c r="Q222" s="5"/>
      <c r="R222" s="5"/>
      <c r="S222" s="5"/>
      <c r="T222" s="5"/>
      <c r="U222" s="5"/>
      <c r="V222" s="5"/>
      <c r="W222" s="5"/>
    </row>
    <row r="223" spans="1:23" x14ac:dyDescent="0.2">
      <c r="A223" s="5">
        <v>50</v>
      </c>
      <c r="B223" s="5">
        <v>0</v>
      </c>
      <c r="C223" s="5">
        <v>0</v>
      </c>
      <c r="D223" s="5">
        <v>1</v>
      </c>
      <c r="E223" s="5">
        <v>230</v>
      </c>
      <c r="F223" s="5">
        <f>ROUND(Source!BA203,O223)</f>
        <v>0</v>
      </c>
      <c r="G223" s="5" t="s">
        <v>313</v>
      </c>
      <c r="H223" s="5" t="s">
        <v>314</v>
      </c>
      <c r="I223" s="5"/>
      <c r="J223" s="5"/>
      <c r="K223" s="5">
        <v>230</v>
      </c>
      <c r="L223" s="5">
        <v>19</v>
      </c>
      <c r="M223" s="5">
        <v>3</v>
      </c>
      <c r="N223" s="5" t="s">
        <v>6</v>
      </c>
      <c r="O223" s="5">
        <v>2</v>
      </c>
      <c r="P223" s="5">
        <f>ROUND(Source!ES203,O223)</f>
        <v>0</v>
      </c>
      <c r="Q223" s="5"/>
      <c r="R223" s="5"/>
      <c r="S223" s="5"/>
      <c r="T223" s="5"/>
      <c r="U223" s="5"/>
      <c r="V223" s="5"/>
      <c r="W223" s="5"/>
    </row>
    <row r="224" spans="1:23" x14ac:dyDescent="0.2">
      <c r="A224" s="5">
        <v>50</v>
      </c>
      <c r="B224" s="5">
        <v>0</v>
      </c>
      <c r="C224" s="5">
        <v>0</v>
      </c>
      <c r="D224" s="5">
        <v>1</v>
      </c>
      <c r="E224" s="5">
        <v>206</v>
      </c>
      <c r="F224" s="5">
        <f>ROUND(Source!T203,O224)</f>
        <v>0</v>
      </c>
      <c r="G224" s="5" t="s">
        <v>315</v>
      </c>
      <c r="H224" s="5" t="s">
        <v>316</v>
      </c>
      <c r="I224" s="5"/>
      <c r="J224" s="5"/>
      <c r="K224" s="5">
        <v>206</v>
      </c>
      <c r="L224" s="5">
        <v>20</v>
      </c>
      <c r="M224" s="5">
        <v>3</v>
      </c>
      <c r="N224" s="5" t="s">
        <v>6</v>
      </c>
      <c r="O224" s="5">
        <v>2</v>
      </c>
      <c r="P224" s="5">
        <f>ROUND(Source!DL203,O224)</f>
        <v>0</v>
      </c>
      <c r="Q224" s="5"/>
      <c r="R224" s="5"/>
      <c r="S224" s="5"/>
      <c r="T224" s="5"/>
      <c r="U224" s="5"/>
      <c r="V224" s="5"/>
      <c r="W224" s="5"/>
    </row>
    <row r="225" spans="1:23" x14ac:dyDescent="0.2">
      <c r="A225" s="5">
        <v>50</v>
      </c>
      <c r="B225" s="5">
        <v>0</v>
      </c>
      <c r="C225" s="5">
        <v>0</v>
      </c>
      <c r="D225" s="5">
        <v>1</v>
      </c>
      <c r="E225" s="5">
        <v>207</v>
      </c>
      <c r="F225" s="5">
        <f>Source!U203</f>
        <v>895.68838000000005</v>
      </c>
      <c r="G225" s="5" t="s">
        <v>317</v>
      </c>
      <c r="H225" s="5" t="s">
        <v>318</v>
      </c>
      <c r="I225" s="5"/>
      <c r="J225" s="5"/>
      <c r="K225" s="5">
        <v>207</v>
      </c>
      <c r="L225" s="5">
        <v>21</v>
      </c>
      <c r="M225" s="5">
        <v>3</v>
      </c>
      <c r="N225" s="5" t="s">
        <v>6</v>
      </c>
      <c r="O225" s="5">
        <v>-1</v>
      </c>
      <c r="P225" s="5">
        <f>Source!DM203</f>
        <v>895.68838000000005</v>
      </c>
      <c r="Q225" s="5"/>
      <c r="R225" s="5"/>
      <c r="S225" s="5"/>
      <c r="T225" s="5"/>
      <c r="U225" s="5"/>
      <c r="V225" s="5"/>
      <c r="W225" s="5"/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208</v>
      </c>
      <c r="F226" s="5">
        <f>Source!V203</f>
        <v>55.640250000000002</v>
      </c>
      <c r="G226" s="5" t="s">
        <v>319</v>
      </c>
      <c r="H226" s="5" t="s">
        <v>320</v>
      </c>
      <c r="I226" s="5"/>
      <c r="J226" s="5"/>
      <c r="K226" s="5">
        <v>208</v>
      </c>
      <c r="L226" s="5">
        <v>22</v>
      </c>
      <c r="M226" s="5">
        <v>3</v>
      </c>
      <c r="N226" s="5" t="s">
        <v>6</v>
      </c>
      <c r="O226" s="5">
        <v>-1</v>
      </c>
      <c r="P226" s="5">
        <f>Source!DN203</f>
        <v>55.640250000000002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209</v>
      </c>
      <c r="F227" s="5">
        <f>ROUND(Source!W203,O227)</f>
        <v>0</v>
      </c>
      <c r="G227" s="5" t="s">
        <v>321</v>
      </c>
      <c r="H227" s="5" t="s">
        <v>322</v>
      </c>
      <c r="I227" s="5"/>
      <c r="J227" s="5"/>
      <c r="K227" s="5">
        <v>209</v>
      </c>
      <c r="L227" s="5">
        <v>23</v>
      </c>
      <c r="M227" s="5">
        <v>3</v>
      </c>
      <c r="N227" s="5" t="s">
        <v>6</v>
      </c>
      <c r="O227" s="5">
        <v>2</v>
      </c>
      <c r="P227" s="5">
        <f>ROUND(Source!DO203,O227)</f>
        <v>0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210</v>
      </c>
      <c r="F228" s="5">
        <f>ROUND(Source!X203,O228)</f>
        <v>9422.06</v>
      </c>
      <c r="G228" s="5" t="s">
        <v>323</v>
      </c>
      <c r="H228" s="5" t="s">
        <v>324</v>
      </c>
      <c r="I228" s="5"/>
      <c r="J228" s="5"/>
      <c r="K228" s="5">
        <v>210</v>
      </c>
      <c r="L228" s="5">
        <v>24</v>
      </c>
      <c r="M228" s="5">
        <v>3</v>
      </c>
      <c r="N228" s="5" t="s">
        <v>6</v>
      </c>
      <c r="O228" s="5">
        <v>2</v>
      </c>
      <c r="P228" s="5">
        <f>ROUND(Source!DP203,O228)</f>
        <v>63222.04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211</v>
      </c>
      <c r="F229" s="5">
        <f>ROUND(Source!Y203,O229)</f>
        <v>6204.72</v>
      </c>
      <c r="G229" s="5" t="s">
        <v>325</v>
      </c>
      <c r="H229" s="5" t="s">
        <v>326</v>
      </c>
      <c r="I229" s="5"/>
      <c r="J229" s="5"/>
      <c r="K229" s="5">
        <v>211</v>
      </c>
      <c r="L229" s="5">
        <v>25</v>
      </c>
      <c r="M229" s="5">
        <v>3</v>
      </c>
      <c r="N229" s="5" t="s">
        <v>6</v>
      </c>
      <c r="O229" s="5">
        <v>2</v>
      </c>
      <c r="P229" s="5">
        <f>ROUND(Source!DQ203,O229)</f>
        <v>41633.83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224</v>
      </c>
      <c r="F230" s="5">
        <f>ROUND(Source!AR203,O230)</f>
        <v>300388.28000000003</v>
      </c>
      <c r="G230" s="5" t="s">
        <v>327</v>
      </c>
      <c r="H230" s="5" t="s">
        <v>328</v>
      </c>
      <c r="I230" s="5"/>
      <c r="J230" s="5"/>
      <c r="K230" s="5">
        <v>224</v>
      </c>
      <c r="L230" s="5">
        <v>26</v>
      </c>
      <c r="M230" s="5">
        <v>3</v>
      </c>
      <c r="N230" s="5" t="s">
        <v>6</v>
      </c>
      <c r="O230" s="5">
        <v>2</v>
      </c>
      <c r="P230" s="5">
        <f>ROUND(Source!EJ203,O230)</f>
        <v>2015605.44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1</v>
      </c>
      <c r="C231" s="5">
        <v>0</v>
      </c>
      <c r="D231" s="5">
        <v>2</v>
      </c>
      <c r="E231" s="5">
        <v>0</v>
      </c>
      <c r="F231" s="5">
        <f>ROUND(F230,O231)</f>
        <v>300388.28000000003</v>
      </c>
      <c r="G231" s="5" t="s">
        <v>329</v>
      </c>
      <c r="H231" s="5" t="s">
        <v>328</v>
      </c>
      <c r="I231" s="5"/>
      <c r="J231" s="5"/>
      <c r="K231" s="5">
        <v>212</v>
      </c>
      <c r="L231" s="5">
        <v>27</v>
      </c>
      <c r="M231" s="5">
        <v>0</v>
      </c>
      <c r="N231" s="5" t="s">
        <v>6</v>
      </c>
      <c r="O231" s="5">
        <v>2</v>
      </c>
      <c r="P231" s="5">
        <f>ROUND(P230,O231)</f>
        <v>2015605.44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1</v>
      </c>
      <c r="C232" s="5">
        <v>0</v>
      </c>
      <c r="D232" s="5">
        <v>2</v>
      </c>
      <c r="E232" s="5">
        <v>0</v>
      </c>
      <c r="F232" s="5">
        <f>ROUND(F231*18/100,O232)</f>
        <v>54069.89</v>
      </c>
      <c r="G232" s="5" t="s">
        <v>330</v>
      </c>
      <c r="H232" s="5" t="s">
        <v>331</v>
      </c>
      <c r="I232" s="5"/>
      <c r="J232" s="5"/>
      <c r="K232" s="5">
        <v>212</v>
      </c>
      <c r="L232" s="5">
        <v>28</v>
      </c>
      <c r="M232" s="5">
        <v>0</v>
      </c>
      <c r="N232" s="5" t="s">
        <v>6</v>
      </c>
      <c r="O232" s="5">
        <v>2</v>
      </c>
      <c r="P232" s="5">
        <f>ROUND(P231*18/100,O232)</f>
        <v>362808.98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1</v>
      </c>
      <c r="C233" s="5">
        <v>0</v>
      </c>
      <c r="D233" s="5">
        <v>2</v>
      </c>
      <c r="E233" s="5">
        <v>213</v>
      </c>
      <c r="F233" s="5">
        <f>ROUND(F231+F232,O233)</f>
        <v>354458.17</v>
      </c>
      <c r="G233" s="5" t="s">
        <v>332</v>
      </c>
      <c r="H233" s="5" t="s">
        <v>333</v>
      </c>
      <c r="I233" s="5"/>
      <c r="J233" s="5"/>
      <c r="K233" s="5">
        <v>212</v>
      </c>
      <c r="L233" s="5">
        <v>29</v>
      </c>
      <c r="M233" s="5">
        <v>0</v>
      </c>
      <c r="N233" s="5" t="s">
        <v>6</v>
      </c>
      <c r="O233" s="5">
        <v>2</v>
      </c>
      <c r="P233" s="5">
        <f>ROUND(P231+P232,O233)</f>
        <v>2378414.42</v>
      </c>
      <c r="Q233" s="5"/>
      <c r="R233" s="5"/>
      <c r="S233" s="5"/>
      <c r="T233" s="5"/>
      <c r="U233" s="5"/>
      <c r="V233" s="5"/>
      <c r="W233" s="5"/>
    </row>
    <row r="236" spans="1:23" x14ac:dyDescent="0.2">
      <c r="A236">
        <v>70</v>
      </c>
      <c r="B236">
        <v>1</v>
      </c>
      <c r="D236">
        <v>1</v>
      </c>
      <c r="E236" t="s">
        <v>334</v>
      </c>
      <c r="F236" t="s">
        <v>335</v>
      </c>
      <c r="G236">
        <v>0</v>
      </c>
      <c r="H236">
        <v>0</v>
      </c>
      <c r="I236" t="s">
        <v>6</v>
      </c>
      <c r="J236">
        <v>1</v>
      </c>
      <c r="K236">
        <v>0</v>
      </c>
      <c r="L236" t="s">
        <v>6</v>
      </c>
      <c r="M236" t="s">
        <v>6</v>
      </c>
      <c r="N236">
        <v>0</v>
      </c>
      <c r="O236">
        <v>0</v>
      </c>
    </row>
    <row r="237" spans="1:23" x14ac:dyDescent="0.2">
      <c r="A237">
        <v>70</v>
      </c>
      <c r="B237">
        <v>1</v>
      </c>
      <c r="D237">
        <v>2</v>
      </c>
      <c r="E237" t="s">
        <v>336</v>
      </c>
      <c r="F237" t="s">
        <v>337</v>
      </c>
      <c r="G237">
        <v>1</v>
      </c>
      <c r="H237">
        <v>0</v>
      </c>
      <c r="I237" t="s">
        <v>6</v>
      </c>
      <c r="J237">
        <v>1</v>
      </c>
      <c r="K237">
        <v>0</v>
      </c>
      <c r="L237" t="s">
        <v>6</v>
      </c>
      <c r="M237" t="s">
        <v>6</v>
      </c>
      <c r="N237">
        <v>0</v>
      </c>
      <c r="O237">
        <v>1</v>
      </c>
    </row>
    <row r="238" spans="1:23" x14ac:dyDescent="0.2">
      <c r="A238">
        <v>70</v>
      </c>
      <c r="B238">
        <v>1</v>
      </c>
      <c r="D238">
        <v>3</v>
      </c>
      <c r="E238" t="s">
        <v>338</v>
      </c>
      <c r="F238" t="s">
        <v>339</v>
      </c>
      <c r="G238">
        <v>0</v>
      </c>
      <c r="H238">
        <v>0</v>
      </c>
      <c r="I238" t="s">
        <v>6</v>
      </c>
      <c r="J238">
        <v>1</v>
      </c>
      <c r="K238">
        <v>0</v>
      </c>
      <c r="L238" t="s">
        <v>6</v>
      </c>
      <c r="M238" t="s">
        <v>6</v>
      </c>
      <c r="N238">
        <v>0</v>
      </c>
      <c r="O238">
        <v>0</v>
      </c>
    </row>
    <row r="239" spans="1:23" x14ac:dyDescent="0.2">
      <c r="A239">
        <v>70</v>
      </c>
      <c r="B239">
        <v>1</v>
      </c>
      <c r="D239">
        <v>4</v>
      </c>
      <c r="E239" t="s">
        <v>340</v>
      </c>
      <c r="F239" t="s">
        <v>341</v>
      </c>
      <c r="G239">
        <v>0</v>
      </c>
      <c r="H239">
        <v>0</v>
      </c>
      <c r="I239" t="s">
        <v>342</v>
      </c>
      <c r="J239">
        <v>0</v>
      </c>
      <c r="K239">
        <v>0</v>
      </c>
      <c r="L239" t="s">
        <v>6</v>
      </c>
      <c r="M239" t="s">
        <v>6</v>
      </c>
      <c r="N239">
        <v>0</v>
      </c>
      <c r="O239">
        <v>0</v>
      </c>
    </row>
    <row r="240" spans="1:23" x14ac:dyDescent="0.2">
      <c r="A240">
        <v>70</v>
      </c>
      <c r="B240">
        <v>1</v>
      </c>
      <c r="D240">
        <v>5</v>
      </c>
      <c r="E240" t="s">
        <v>343</v>
      </c>
      <c r="F240" t="s">
        <v>344</v>
      </c>
      <c r="G240">
        <v>0</v>
      </c>
      <c r="H240">
        <v>0</v>
      </c>
      <c r="I240" t="s">
        <v>345</v>
      </c>
      <c r="J240">
        <v>0</v>
      </c>
      <c r="K240">
        <v>0</v>
      </c>
      <c r="L240" t="s">
        <v>6</v>
      </c>
      <c r="M240" t="s">
        <v>6</v>
      </c>
      <c r="N240">
        <v>0</v>
      </c>
      <c r="O240">
        <v>0</v>
      </c>
    </row>
    <row r="241" spans="1:15" x14ac:dyDescent="0.2">
      <c r="A241">
        <v>70</v>
      </c>
      <c r="B241">
        <v>1</v>
      </c>
      <c r="D241">
        <v>6</v>
      </c>
      <c r="E241" t="s">
        <v>346</v>
      </c>
      <c r="F241" t="s">
        <v>347</v>
      </c>
      <c r="G241">
        <v>0</v>
      </c>
      <c r="H241">
        <v>0</v>
      </c>
      <c r="I241" t="s">
        <v>348</v>
      </c>
      <c r="J241">
        <v>0</v>
      </c>
      <c r="K241">
        <v>0</v>
      </c>
      <c r="L241" t="s">
        <v>6</v>
      </c>
      <c r="M241" t="s">
        <v>6</v>
      </c>
      <c r="N241">
        <v>0</v>
      </c>
      <c r="O241">
        <v>0</v>
      </c>
    </row>
    <row r="242" spans="1:15" x14ac:dyDescent="0.2">
      <c r="A242">
        <v>70</v>
      </c>
      <c r="B242">
        <v>1</v>
      </c>
      <c r="D242">
        <v>7</v>
      </c>
      <c r="E242" t="s">
        <v>349</v>
      </c>
      <c r="F242" t="s">
        <v>350</v>
      </c>
      <c r="G242">
        <v>0</v>
      </c>
      <c r="H242">
        <v>0</v>
      </c>
      <c r="I242" t="s">
        <v>6</v>
      </c>
      <c r="J242">
        <v>0</v>
      </c>
      <c r="K242">
        <v>0</v>
      </c>
      <c r="L242" t="s">
        <v>6</v>
      </c>
      <c r="M242" t="s">
        <v>6</v>
      </c>
      <c r="N242">
        <v>0</v>
      </c>
      <c r="O242">
        <v>0</v>
      </c>
    </row>
    <row r="243" spans="1:15" x14ac:dyDescent="0.2">
      <c r="A243">
        <v>70</v>
      </c>
      <c r="B243">
        <v>1</v>
      </c>
      <c r="D243">
        <v>8</v>
      </c>
      <c r="E243" t="s">
        <v>351</v>
      </c>
      <c r="F243" t="s">
        <v>352</v>
      </c>
      <c r="G243">
        <v>0</v>
      </c>
      <c r="H243">
        <v>0</v>
      </c>
      <c r="I243" t="s">
        <v>353</v>
      </c>
      <c r="J243">
        <v>0</v>
      </c>
      <c r="K243">
        <v>0</v>
      </c>
      <c r="L243" t="s">
        <v>6</v>
      </c>
      <c r="M243" t="s">
        <v>6</v>
      </c>
      <c r="N243">
        <v>0</v>
      </c>
      <c r="O243">
        <v>0</v>
      </c>
    </row>
    <row r="244" spans="1:15" x14ac:dyDescent="0.2">
      <c r="A244">
        <v>70</v>
      </c>
      <c r="B244">
        <v>1</v>
      </c>
      <c r="D244">
        <v>9</v>
      </c>
      <c r="E244" t="s">
        <v>354</v>
      </c>
      <c r="F244" t="s">
        <v>355</v>
      </c>
      <c r="G244">
        <v>0</v>
      </c>
      <c r="H244">
        <v>0</v>
      </c>
      <c r="I244" t="s">
        <v>356</v>
      </c>
      <c r="J244">
        <v>0</v>
      </c>
      <c r="K244">
        <v>0</v>
      </c>
      <c r="L244" t="s">
        <v>6</v>
      </c>
      <c r="M244" t="s">
        <v>6</v>
      </c>
      <c r="N244">
        <v>0</v>
      </c>
      <c r="O244">
        <v>0</v>
      </c>
    </row>
    <row r="245" spans="1:15" x14ac:dyDescent="0.2">
      <c r="A245">
        <v>70</v>
      </c>
      <c r="B245">
        <v>1</v>
      </c>
      <c r="D245">
        <v>10</v>
      </c>
      <c r="E245" t="s">
        <v>357</v>
      </c>
      <c r="F245" t="s">
        <v>358</v>
      </c>
      <c r="G245">
        <v>0</v>
      </c>
      <c r="H245">
        <v>0</v>
      </c>
      <c r="I245" t="s">
        <v>359</v>
      </c>
      <c r="J245">
        <v>0</v>
      </c>
      <c r="K245">
        <v>0</v>
      </c>
      <c r="L245" t="s">
        <v>6</v>
      </c>
      <c r="M245" t="s">
        <v>6</v>
      </c>
      <c r="N245">
        <v>0</v>
      </c>
      <c r="O245">
        <v>0</v>
      </c>
    </row>
    <row r="246" spans="1:15" x14ac:dyDescent="0.2">
      <c r="A246">
        <v>70</v>
      </c>
      <c r="B246">
        <v>1</v>
      </c>
      <c r="D246">
        <v>11</v>
      </c>
      <c r="E246" t="s">
        <v>360</v>
      </c>
      <c r="F246" t="s">
        <v>361</v>
      </c>
      <c r="G246">
        <v>0</v>
      </c>
      <c r="H246">
        <v>0</v>
      </c>
      <c r="I246" t="s">
        <v>362</v>
      </c>
      <c r="J246">
        <v>0</v>
      </c>
      <c r="K246">
        <v>0</v>
      </c>
      <c r="L246" t="s">
        <v>6</v>
      </c>
      <c r="M246" t="s">
        <v>6</v>
      </c>
      <c r="N246">
        <v>0</v>
      </c>
      <c r="O246">
        <v>0</v>
      </c>
    </row>
    <row r="247" spans="1:15" x14ac:dyDescent="0.2">
      <c r="A247">
        <v>70</v>
      </c>
      <c r="B247">
        <v>1</v>
      </c>
      <c r="D247">
        <v>12</v>
      </c>
      <c r="E247" t="s">
        <v>363</v>
      </c>
      <c r="F247" t="s">
        <v>364</v>
      </c>
      <c r="G247">
        <v>0</v>
      </c>
      <c r="H247">
        <v>0</v>
      </c>
      <c r="I247" t="s">
        <v>6</v>
      </c>
      <c r="J247">
        <v>0</v>
      </c>
      <c r="K247">
        <v>0</v>
      </c>
      <c r="L247" t="s">
        <v>6</v>
      </c>
      <c r="M247" t="s">
        <v>6</v>
      </c>
      <c r="N247">
        <v>0</v>
      </c>
      <c r="O247">
        <v>0</v>
      </c>
    </row>
    <row r="248" spans="1:15" x14ac:dyDescent="0.2">
      <c r="A248">
        <v>70</v>
      </c>
      <c r="B248">
        <v>1</v>
      </c>
      <c r="D248">
        <v>1</v>
      </c>
      <c r="E248" t="s">
        <v>365</v>
      </c>
      <c r="F248" t="s">
        <v>366</v>
      </c>
      <c r="G248">
        <v>0.9</v>
      </c>
      <c r="H248">
        <v>1</v>
      </c>
      <c r="I248" t="s">
        <v>367</v>
      </c>
      <c r="J248">
        <v>0</v>
      </c>
      <c r="K248">
        <v>0</v>
      </c>
      <c r="L248" t="s">
        <v>6</v>
      </c>
      <c r="M248" t="s">
        <v>6</v>
      </c>
      <c r="N248">
        <v>0</v>
      </c>
      <c r="O248">
        <v>0.9</v>
      </c>
    </row>
    <row r="249" spans="1:15" x14ac:dyDescent="0.2">
      <c r="A249">
        <v>70</v>
      </c>
      <c r="B249">
        <v>1</v>
      </c>
      <c r="D249">
        <v>2</v>
      </c>
      <c r="E249" t="s">
        <v>368</v>
      </c>
      <c r="F249" t="s">
        <v>369</v>
      </c>
      <c r="G249">
        <v>0.85</v>
      </c>
      <c r="H249">
        <v>1</v>
      </c>
      <c r="I249" t="s">
        <v>370</v>
      </c>
      <c r="J249">
        <v>0</v>
      </c>
      <c r="K249">
        <v>0</v>
      </c>
      <c r="L249" t="s">
        <v>6</v>
      </c>
      <c r="M249" t="s">
        <v>6</v>
      </c>
      <c r="N249">
        <v>0</v>
      </c>
      <c r="O249">
        <v>0.85</v>
      </c>
    </row>
    <row r="250" spans="1:15" x14ac:dyDescent="0.2">
      <c r="A250">
        <v>70</v>
      </c>
      <c r="B250">
        <v>1</v>
      </c>
      <c r="D250">
        <v>3</v>
      </c>
      <c r="E250" t="s">
        <v>371</v>
      </c>
      <c r="F250" t="s">
        <v>372</v>
      </c>
      <c r="G250">
        <v>1</v>
      </c>
      <c r="H250">
        <v>0.85</v>
      </c>
      <c r="I250" t="s">
        <v>373</v>
      </c>
      <c r="J250">
        <v>0</v>
      </c>
      <c r="K250">
        <v>0</v>
      </c>
      <c r="L250" t="s">
        <v>6</v>
      </c>
      <c r="M250" t="s">
        <v>6</v>
      </c>
      <c r="N250">
        <v>0</v>
      </c>
      <c r="O250">
        <v>1</v>
      </c>
    </row>
    <row r="251" spans="1:15" x14ac:dyDescent="0.2">
      <c r="A251">
        <v>70</v>
      </c>
      <c r="B251">
        <v>1</v>
      </c>
      <c r="D251">
        <v>4</v>
      </c>
      <c r="E251" t="s">
        <v>374</v>
      </c>
      <c r="F251" t="s">
        <v>375</v>
      </c>
      <c r="G251">
        <v>1</v>
      </c>
      <c r="H251">
        <v>0</v>
      </c>
      <c r="I251" t="s">
        <v>6</v>
      </c>
      <c r="J251">
        <v>0</v>
      </c>
      <c r="K251">
        <v>0</v>
      </c>
      <c r="L251" t="s">
        <v>6</v>
      </c>
      <c r="M251" t="s">
        <v>6</v>
      </c>
      <c r="N251">
        <v>0</v>
      </c>
      <c r="O251">
        <v>1</v>
      </c>
    </row>
    <row r="252" spans="1:15" x14ac:dyDescent="0.2">
      <c r="A252">
        <v>70</v>
      </c>
      <c r="B252">
        <v>1</v>
      </c>
      <c r="D252">
        <v>5</v>
      </c>
      <c r="E252" t="s">
        <v>376</v>
      </c>
      <c r="F252" t="s">
        <v>377</v>
      </c>
      <c r="G252">
        <v>1</v>
      </c>
      <c r="H252">
        <v>0.8</v>
      </c>
      <c r="I252" t="s">
        <v>378</v>
      </c>
      <c r="J252">
        <v>0</v>
      </c>
      <c r="K252">
        <v>0</v>
      </c>
      <c r="L252" t="s">
        <v>6</v>
      </c>
      <c r="M252" t="s">
        <v>6</v>
      </c>
      <c r="N252">
        <v>0</v>
      </c>
      <c r="O252">
        <v>1</v>
      </c>
    </row>
    <row r="253" spans="1:15" x14ac:dyDescent="0.2">
      <c r="A253">
        <v>70</v>
      </c>
      <c r="B253">
        <v>1</v>
      </c>
      <c r="D253">
        <v>6</v>
      </c>
      <c r="E253" t="s">
        <v>379</v>
      </c>
      <c r="F253" t="s">
        <v>380</v>
      </c>
      <c r="G253">
        <v>1</v>
      </c>
      <c r="H253">
        <v>0</v>
      </c>
      <c r="I253" t="s">
        <v>6</v>
      </c>
      <c r="J253">
        <v>0</v>
      </c>
      <c r="K253">
        <v>0</v>
      </c>
      <c r="L253" t="s">
        <v>6</v>
      </c>
      <c r="M253" t="s">
        <v>6</v>
      </c>
      <c r="N253">
        <v>0</v>
      </c>
      <c r="O253">
        <v>0.85</v>
      </c>
    </row>
    <row r="254" spans="1:15" x14ac:dyDescent="0.2">
      <c r="A254">
        <v>70</v>
      </c>
      <c r="B254">
        <v>1</v>
      </c>
      <c r="D254">
        <v>7</v>
      </c>
      <c r="E254" t="s">
        <v>381</v>
      </c>
      <c r="F254" t="s">
        <v>382</v>
      </c>
      <c r="G254">
        <v>1</v>
      </c>
      <c r="H254">
        <v>0</v>
      </c>
      <c r="I254" t="s">
        <v>6</v>
      </c>
      <c r="J254">
        <v>0</v>
      </c>
      <c r="K254">
        <v>0</v>
      </c>
      <c r="L254" t="s">
        <v>6</v>
      </c>
      <c r="M254" t="s">
        <v>6</v>
      </c>
      <c r="N254">
        <v>0</v>
      </c>
      <c r="O254">
        <v>0.8</v>
      </c>
    </row>
    <row r="255" spans="1:15" x14ac:dyDescent="0.2">
      <c r="A255">
        <v>70</v>
      </c>
      <c r="B255">
        <v>1</v>
      </c>
      <c r="D255">
        <v>8</v>
      </c>
      <c r="E255" t="s">
        <v>383</v>
      </c>
      <c r="F255" t="s">
        <v>384</v>
      </c>
      <c r="G255">
        <v>0.7</v>
      </c>
      <c r="H255">
        <v>0</v>
      </c>
      <c r="I255" t="s">
        <v>6</v>
      </c>
      <c r="J255">
        <v>0</v>
      </c>
      <c r="K255">
        <v>0</v>
      </c>
      <c r="L255" t="s">
        <v>6</v>
      </c>
      <c r="M255" t="s">
        <v>6</v>
      </c>
      <c r="N255">
        <v>0</v>
      </c>
      <c r="O255">
        <v>0.94</v>
      </c>
    </row>
    <row r="256" spans="1:15" x14ac:dyDescent="0.2">
      <c r="A256">
        <v>70</v>
      </c>
      <c r="B256">
        <v>1</v>
      </c>
      <c r="D256">
        <v>9</v>
      </c>
      <c r="E256" t="s">
        <v>385</v>
      </c>
      <c r="F256" t="s">
        <v>386</v>
      </c>
      <c r="G256">
        <v>0.9</v>
      </c>
      <c r="H256">
        <v>0</v>
      </c>
      <c r="I256" t="s">
        <v>6</v>
      </c>
      <c r="J256">
        <v>0</v>
      </c>
      <c r="K256">
        <v>0</v>
      </c>
      <c r="L256" t="s">
        <v>6</v>
      </c>
      <c r="M256" t="s">
        <v>6</v>
      </c>
      <c r="N256">
        <v>0</v>
      </c>
      <c r="O256">
        <v>0.9</v>
      </c>
    </row>
    <row r="257" spans="1:34" x14ac:dyDescent="0.2">
      <c r="A257">
        <v>70</v>
      </c>
      <c r="B257">
        <v>1</v>
      </c>
      <c r="D257">
        <v>10</v>
      </c>
      <c r="E257" t="s">
        <v>387</v>
      </c>
      <c r="F257" t="s">
        <v>388</v>
      </c>
      <c r="G257">
        <v>0.6</v>
      </c>
      <c r="H257">
        <v>0</v>
      </c>
      <c r="I257" t="s">
        <v>6</v>
      </c>
      <c r="J257">
        <v>0</v>
      </c>
      <c r="K257">
        <v>0</v>
      </c>
      <c r="L257" t="s">
        <v>6</v>
      </c>
      <c r="M257" t="s">
        <v>6</v>
      </c>
      <c r="N257">
        <v>0</v>
      </c>
      <c r="O257">
        <v>0.6</v>
      </c>
    </row>
    <row r="258" spans="1:34" x14ac:dyDescent="0.2">
      <c r="A258">
        <v>70</v>
      </c>
      <c r="B258">
        <v>1</v>
      </c>
      <c r="D258">
        <v>11</v>
      </c>
      <c r="E258" t="s">
        <v>389</v>
      </c>
      <c r="F258" t="s">
        <v>390</v>
      </c>
      <c r="G258">
        <v>1.2</v>
      </c>
      <c r="H258">
        <v>0</v>
      </c>
      <c r="I258" t="s">
        <v>6</v>
      </c>
      <c r="J258">
        <v>0</v>
      </c>
      <c r="K258">
        <v>0</v>
      </c>
      <c r="L258" t="s">
        <v>6</v>
      </c>
      <c r="M258" t="s">
        <v>6</v>
      </c>
      <c r="N258">
        <v>0</v>
      </c>
      <c r="O258">
        <v>1.2</v>
      </c>
    </row>
    <row r="259" spans="1:34" x14ac:dyDescent="0.2">
      <c r="A259">
        <v>70</v>
      </c>
      <c r="B259">
        <v>1</v>
      </c>
      <c r="D259">
        <v>12</v>
      </c>
      <c r="E259" t="s">
        <v>391</v>
      </c>
      <c r="F259" t="s">
        <v>392</v>
      </c>
      <c r="G259">
        <v>0</v>
      </c>
      <c r="H259">
        <v>0</v>
      </c>
      <c r="I259" t="s">
        <v>6</v>
      </c>
      <c r="J259">
        <v>0</v>
      </c>
      <c r="K259">
        <v>0</v>
      </c>
      <c r="L259" t="s">
        <v>6</v>
      </c>
      <c r="M259" t="s">
        <v>6</v>
      </c>
      <c r="N259">
        <v>0</v>
      </c>
      <c r="O259">
        <v>0</v>
      </c>
    </row>
    <row r="260" spans="1:34" x14ac:dyDescent="0.2">
      <c r="A260">
        <v>70</v>
      </c>
      <c r="B260">
        <v>1</v>
      </c>
      <c r="D260">
        <v>13</v>
      </c>
      <c r="E260" t="s">
        <v>393</v>
      </c>
      <c r="F260" t="s">
        <v>394</v>
      </c>
      <c r="G260">
        <v>1</v>
      </c>
      <c r="H260">
        <v>0</v>
      </c>
      <c r="I260" t="s">
        <v>6</v>
      </c>
      <c r="J260">
        <v>0</v>
      </c>
      <c r="K260">
        <v>0</v>
      </c>
      <c r="L260" t="s">
        <v>6</v>
      </c>
      <c r="M260" t="s">
        <v>6</v>
      </c>
      <c r="N260">
        <v>0</v>
      </c>
      <c r="O260">
        <v>0.94</v>
      </c>
    </row>
    <row r="262" spans="1:34" x14ac:dyDescent="0.2">
      <c r="A262">
        <v>-1</v>
      </c>
    </row>
    <row r="264" spans="1:34" x14ac:dyDescent="0.2">
      <c r="A264" s="4">
        <v>75</v>
      </c>
      <c r="B264" s="4" t="s">
        <v>395</v>
      </c>
      <c r="C264" s="4">
        <v>2000</v>
      </c>
      <c r="D264" s="4">
        <v>0</v>
      </c>
      <c r="E264" s="4">
        <v>1</v>
      </c>
      <c r="F264" s="4"/>
      <c r="G264" s="4">
        <v>0</v>
      </c>
      <c r="H264" s="4">
        <v>1</v>
      </c>
      <c r="I264" s="4">
        <v>0</v>
      </c>
      <c r="J264" s="4">
        <v>1</v>
      </c>
      <c r="K264" s="4">
        <v>0</v>
      </c>
      <c r="L264" s="4">
        <v>0</v>
      </c>
      <c r="M264" s="4">
        <v>0</v>
      </c>
      <c r="N264" s="4">
        <v>28045047</v>
      </c>
      <c r="O264" s="4">
        <v>1</v>
      </c>
    </row>
    <row r="265" spans="1:34" x14ac:dyDescent="0.2">
      <c r="A265" s="4">
        <v>75</v>
      </c>
      <c r="B265" s="4" t="s">
        <v>396</v>
      </c>
      <c r="C265" s="4">
        <v>2018</v>
      </c>
      <c r="D265" s="4">
        <v>3</v>
      </c>
      <c r="E265" s="4">
        <v>0</v>
      </c>
      <c r="F265" s="4"/>
      <c r="G265" s="4">
        <v>0</v>
      </c>
      <c r="H265" s="4">
        <v>1</v>
      </c>
      <c r="I265" s="4">
        <v>0</v>
      </c>
      <c r="J265" s="4">
        <v>1</v>
      </c>
      <c r="K265" s="4">
        <v>0</v>
      </c>
      <c r="L265" s="4">
        <v>0</v>
      </c>
      <c r="M265" s="4">
        <v>1</v>
      </c>
      <c r="N265" s="4">
        <v>28045061</v>
      </c>
      <c r="O265" s="4">
        <v>2</v>
      </c>
    </row>
    <row r="266" spans="1:34" x14ac:dyDescent="0.2">
      <c r="A266" s="6">
        <v>3</v>
      </c>
      <c r="B266" s="6" t="s">
        <v>397</v>
      </c>
      <c r="C266" s="6">
        <v>6.71</v>
      </c>
      <c r="D266" s="6">
        <v>1</v>
      </c>
      <c r="E266" s="6">
        <v>1</v>
      </c>
      <c r="F266" s="6">
        <v>1</v>
      </c>
      <c r="G266" s="6">
        <v>1</v>
      </c>
      <c r="H266" s="6">
        <v>3.61</v>
      </c>
      <c r="I266" s="6">
        <v>1</v>
      </c>
      <c r="J266" s="6">
        <v>1</v>
      </c>
      <c r="K266" s="6">
        <v>19.39</v>
      </c>
      <c r="L266" s="6">
        <v>1</v>
      </c>
      <c r="M266" s="6">
        <v>6.71</v>
      </c>
      <c r="N266" s="6">
        <v>1</v>
      </c>
      <c r="O266" s="6">
        <v>3.61</v>
      </c>
      <c r="P266" s="6">
        <v>1</v>
      </c>
      <c r="Q266" s="6">
        <v>19.39</v>
      </c>
      <c r="R266" s="6">
        <v>1</v>
      </c>
      <c r="S266" s="6" t="s">
        <v>6</v>
      </c>
      <c r="T266" s="6" t="s">
        <v>6</v>
      </c>
      <c r="U266" s="6" t="s">
        <v>6</v>
      </c>
      <c r="V266" s="6" t="s">
        <v>6</v>
      </c>
      <c r="W266" s="6" t="s">
        <v>6</v>
      </c>
      <c r="X266" s="6" t="s">
        <v>6</v>
      </c>
      <c r="Y266" s="6" t="s">
        <v>6</v>
      </c>
      <c r="Z266" s="6" t="s">
        <v>6</v>
      </c>
      <c r="AA266" s="6" t="s">
        <v>6</v>
      </c>
      <c r="AB266" s="6" t="s">
        <v>6</v>
      </c>
      <c r="AC266" s="6" t="s">
        <v>6</v>
      </c>
      <c r="AD266" s="6" t="s">
        <v>6</v>
      </c>
      <c r="AE266" s="6" t="s">
        <v>6</v>
      </c>
      <c r="AF266" s="6" t="s">
        <v>6</v>
      </c>
      <c r="AG266" s="6" t="s">
        <v>6</v>
      </c>
      <c r="AH266" s="6" t="s">
        <v>6</v>
      </c>
    </row>
    <row r="270" spans="1:34" x14ac:dyDescent="0.2">
      <c r="A270">
        <v>65</v>
      </c>
      <c r="C270">
        <v>1</v>
      </c>
      <c r="D270">
        <v>0</v>
      </c>
      <c r="E27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398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28045047</v>
      </c>
      <c r="E14" s="1">
        <v>28045061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(Source!F188)/1000</f>
        <v>48.29607</v>
      </c>
      <c r="F16" s="8">
        <f>(Source!F189)/1000</f>
        <v>252.09220999999999</v>
      </c>
      <c r="G16" s="8">
        <f>(Source!F180)/1000</f>
        <v>0</v>
      </c>
      <c r="H16" s="8">
        <f>(Source!F190)/1000+(Source!F191)/1000</f>
        <v>0</v>
      </c>
      <c r="I16" s="8">
        <f>E16+F16+G16+H16</f>
        <v>300.38828000000001</v>
      </c>
      <c r="J16" s="8">
        <f>(Source!F186)/1000</f>
        <v>9.8057099999999995</v>
      </c>
      <c r="T16" s="9">
        <f>(Source!P188)/1000</f>
        <v>324.06689</v>
      </c>
      <c r="U16" s="9">
        <f>(Source!P189)/1000</f>
        <v>1691.53855</v>
      </c>
      <c r="V16" s="9">
        <f>(Source!P180)/1000</f>
        <v>0</v>
      </c>
      <c r="W16" s="9">
        <f>(Source!P190)/1000+(Source!P191)/1000</f>
        <v>0</v>
      </c>
      <c r="X16" s="9">
        <f>T16+U16+V16+W16</f>
        <v>2015.60544</v>
      </c>
      <c r="Y16" s="9">
        <f>(Source!P186)/1000</f>
        <v>65.796340000000001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284671.05</v>
      </c>
      <c r="AU16" s="8">
        <v>267721.75</v>
      </c>
      <c r="AV16" s="8">
        <v>0</v>
      </c>
      <c r="AW16" s="8">
        <v>0</v>
      </c>
      <c r="AX16" s="8">
        <v>0</v>
      </c>
      <c r="AY16" s="8">
        <v>7143.59</v>
      </c>
      <c r="AZ16" s="8">
        <v>648.04999999999995</v>
      </c>
      <c r="BA16" s="8">
        <v>9805.7099999999991</v>
      </c>
      <c r="BB16" s="8">
        <v>48296.07</v>
      </c>
      <c r="BC16" s="8">
        <v>252092.21</v>
      </c>
      <c r="BD16" s="8">
        <v>0</v>
      </c>
      <c r="BE16" s="8">
        <v>0</v>
      </c>
      <c r="BF16" s="8">
        <v>895.68837999999994</v>
      </c>
      <c r="BG16" s="8">
        <v>55.640250000000002</v>
      </c>
      <c r="BH16" s="8">
        <v>0</v>
      </c>
      <c r="BI16" s="8">
        <v>9422.06</v>
      </c>
      <c r="BJ16" s="8">
        <v>6204.72</v>
      </c>
      <c r="BK16" s="8">
        <v>300388.28000000003</v>
      </c>
      <c r="BR16" s="9">
        <v>1910142.66</v>
      </c>
      <c r="BS16" s="9">
        <v>1796412.81</v>
      </c>
      <c r="BT16" s="9">
        <v>0</v>
      </c>
      <c r="BU16" s="9">
        <v>0</v>
      </c>
      <c r="BV16" s="9">
        <v>0</v>
      </c>
      <c r="BW16" s="9">
        <v>47933.51</v>
      </c>
      <c r="BX16" s="9">
        <v>4348.3599999999997</v>
      </c>
      <c r="BY16" s="9">
        <v>65796.34</v>
      </c>
      <c r="BZ16" s="9">
        <v>324066.89</v>
      </c>
      <c r="CA16" s="9">
        <v>1691538.55</v>
      </c>
      <c r="CB16" s="9">
        <v>0</v>
      </c>
      <c r="CC16" s="9">
        <v>0</v>
      </c>
      <c r="CD16" s="9">
        <v>895.68837999999994</v>
      </c>
      <c r="CE16" s="9">
        <v>55.640250000000002</v>
      </c>
      <c r="CF16" s="9">
        <v>0</v>
      </c>
      <c r="CG16" s="9">
        <v>63222.04</v>
      </c>
      <c r="CH16" s="9">
        <v>41633.83</v>
      </c>
      <c r="CI16" s="9">
        <v>2015605.44</v>
      </c>
    </row>
    <row r="18" spans="1:40" x14ac:dyDescent="0.2">
      <c r="A18">
        <v>51</v>
      </c>
      <c r="E18" s="10">
        <f>SUMIF(A16:A17,3,E16:E17)</f>
        <v>48.29607</v>
      </c>
      <c r="F18" s="10">
        <f>SUMIF(A16:A17,3,F16:F17)</f>
        <v>252.09220999999999</v>
      </c>
      <c r="G18" s="10">
        <f>SUMIF(A16:A17,3,G16:G17)</f>
        <v>0</v>
      </c>
      <c r="H18" s="10">
        <f>SUMIF(A16:A17,3,H16:H17)</f>
        <v>0</v>
      </c>
      <c r="I18" s="10">
        <f>SUMIF(A16:A17,3,I16:I17)</f>
        <v>300.38828000000001</v>
      </c>
      <c r="J18" s="10">
        <f>SUMIF(A16:A17,3,J16:J17)</f>
        <v>9.8057099999999995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324.06689</v>
      </c>
      <c r="U18" s="3">
        <f>SUMIF(A16:A17,3,U16:U17)</f>
        <v>1691.53855</v>
      </c>
      <c r="V18" s="3">
        <f>SUMIF(A16:A17,3,V16:V17)</f>
        <v>0</v>
      </c>
      <c r="W18" s="3">
        <f>SUMIF(A16:A17,3,W16:W17)</f>
        <v>0</v>
      </c>
      <c r="X18" s="3">
        <f>SUMIF(A16:A17,3,X16:X17)</f>
        <v>2015.60544</v>
      </c>
      <c r="Y18" s="3">
        <f>SUMIF(A16:A17,3,Y16:Y17)</f>
        <v>65.796340000000001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284671.05</v>
      </c>
      <c r="G20" s="5" t="s">
        <v>277</v>
      </c>
      <c r="H20" s="5" t="s">
        <v>278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1910142.66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267721.75</v>
      </c>
      <c r="G21" s="5" t="s">
        <v>279</v>
      </c>
      <c r="H21" s="5" t="s">
        <v>280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1796412.81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281</v>
      </c>
      <c r="H22" s="5" t="s">
        <v>282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267721.75</v>
      </c>
      <c r="G23" s="5" t="s">
        <v>283</v>
      </c>
      <c r="H23" s="5" t="s">
        <v>284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1796412.81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267721.75</v>
      </c>
      <c r="G24" s="5" t="s">
        <v>285</v>
      </c>
      <c r="H24" s="5" t="s">
        <v>286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1796412.81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287</v>
      </c>
      <c r="H25" s="5" t="s">
        <v>288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267721.75</v>
      </c>
      <c r="G26" s="5" t="s">
        <v>289</v>
      </c>
      <c r="H26" s="5" t="s">
        <v>290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1796412.81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291</v>
      </c>
      <c r="H27" s="5" t="s">
        <v>292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293</v>
      </c>
      <c r="H28" s="5" t="s">
        <v>294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295</v>
      </c>
      <c r="H29" s="5" t="s">
        <v>296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7143.59</v>
      </c>
      <c r="G30" s="5" t="s">
        <v>297</v>
      </c>
      <c r="H30" s="5" t="s">
        <v>298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47933.51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299</v>
      </c>
      <c r="H31" s="5" t="s">
        <v>300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648.04999999999995</v>
      </c>
      <c r="G32" s="5" t="s">
        <v>301</v>
      </c>
      <c r="H32" s="5" t="s">
        <v>302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4348.3599999999997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9805.7099999999991</v>
      </c>
      <c r="G33" s="5" t="s">
        <v>303</v>
      </c>
      <c r="H33" s="5" t="s">
        <v>304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65796.34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305</v>
      </c>
      <c r="H34" s="5" t="s">
        <v>306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48296.07</v>
      </c>
      <c r="G35" s="5" t="s">
        <v>307</v>
      </c>
      <c r="H35" s="5" t="s">
        <v>308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324066.89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252092.21</v>
      </c>
      <c r="G36" s="5" t="s">
        <v>309</v>
      </c>
      <c r="H36" s="5" t="s">
        <v>310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1691538.55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311</v>
      </c>
      <c r="H37" s="5" t="s">
        <v>312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313</v>
      </c>
      <c r="H38" s="5" t="s">
        <v>314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315</v>
      </c>
      <c r="H39" s="5" t="s">
        <v>316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895.68837999999994</v>
      </c>
      <c r="G40" s="5" t="s">
        <v>317</v>
      </c>
      <c r="H40" s="5" t="s">
        <v>318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895.68837999999994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55.640250000000002</v>
      </c>
      <c r="G41" s="5" t="s">
        <v>319</v>
      </c>
      <c r="H41" s="5" t="s">
        <v>320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55.640250000000002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321</v>
      </c>
      <c r="H42" s="5" t="s">
        <v>322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9422.06</v>
      </c>
      <c r="G43" s="5" t="s">
        <v>323</v>
      </c>
      <c r="H43" s="5" t="s">
        <v>324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63222.04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6204.72</v>
      </c>
      <c r="G44" s="5" t="s">
        <v>325</v>
      </c>
      <c r="H44" s="5" t="s">
        <v>326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41633.83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300388.28000000003</v>
      </c>
      <c r="G45" s="5" t="s">
        <v>327</v>
      </c>
      <c r="H45" s="5" t="s">
        <v>328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2015605.44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300388.28000000003</v>
      </c>
      <c r="G46" s="5" t="s">
        <v>329</v>
      </c>
      <c r="H46" s="5" t="s">
        <v>328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2015605.44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54069.89</v>
      </c>
      <c r="G47" s="5" t="s">
        <v>330</v>
      </c>
      <c r="H47" s="5" t="s">
        <v>331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362808.98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354458.17</v>
      </c>
      <c r="G48" s="5" t="s">
        <v>332</v>
      </c>
      <c r="H48" s="5" t="s">
        <v>333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2378414.42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395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28045047</v>
      </c>
      <c r="O53" s="4">
        <v>1</v>
      </c>
    </row>
    <row r="54" spans="1:34" x14ac:dyDescent="0.2">
      <c r="A54" s="4">
        <v>75</v>
      </c>
      <c r="B54" s="4" t="s">
        <v>396</v>
      </c>
      <c r="C54" s="4">
        <v>2018</v>
      </c>
      <c r="D54" s="4">
        <v>3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28045061</v>
      </c>
      <c r="O54" s="4">
        <v>2</v>
      </c>
    </row>
    <row r="55" spans="1:34" x14ac:dyDescent="0.2">
      <c r="A55" s="6">
        <v>3</v>
      </c>
      <c r="B55" s="6" t="s">
        <v>397</v>
      </c>
      <c r="C55" s="6">
        <v>6.71</v>
      </c>
      <c r="D55" s="6">
        <v>1</v>
      </c>
      <c r="E55" s="6">
        <v>1</v>
      </c>
      <c r="F55" s="6">
        <v>1</v>
      </c>
      <c r="G55" s="6">
        <v>1</v>
      </c>
      <c r="H55" s="6">
        <v>3.61</v>
      </c>
      <c r="I55" s="6">
        <v>1</v>
      </c>
      <c r="J55" s="6">
        <v>1</v>
      </c>
      <c r="K55" s="6">
        <v>19.39</v>
      </c>
      <c r="L55" s="6">
        <v>1</v>
      </c>
      <c r="M55" s="6">
        <v>6.71</v>
      </c>
      <c r="N55" s="6">
        <v>1</v>
      </c>
      <c r="O55" s="6">
        <v>3.61</v>
      </c>
      <c r="P55" s="6">
        <v>1</v>
      </c>
      <c r="Q55" s="6">
        <v>19.39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47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ROW(Source!A24)</f>
        <v>24</v>
      </c>
      <c r="B1">
        <v>28045047</v>
      </c>
      <c r="C1">
        <v>28045191</v>
      </c>
      <c r="D1">
        <v>25414543</v>
      </c>
      <c r="E1">
        <v>1</v>
      </c>
      <c r="F1">
        <v>1</v>
      </c>
      <c r="G1">
        <v>1</v>
      </c>
      <c r="H1">
        <v>1</v>
      </c>
      <c r="I1" t="s">
        <v>399</v>
      </c>
      <c r="J1" t="s">
        <v>6</v>
      </c>
      <c r="K1" t="s">
        <v>400</v>
      </c>
      <c r="L1">
        <v>1191</v>
      </c>
      <c r="N1">
        <v>1013</v>
      </c>
      <c r="O1" t="s">
        <v>401</v>
      </c>
      <c r="P1" t="s">
        <v>401</v>
      </c>
      <c r="Q1">
        <v>1</v>
      </c>
      <c r="W1">
        <v>0</v>
      </c>
      <c r="X1">
        <v>-228054128</v>
      </c>
      <c r="Y1">
        <v>179.3</v>
      </c>
      <c r="AA1">
        <v>0</v>
      </c>
      <c r="AB1">
        <v>0</v>
      </c>
      <c r="AC1">
        <v>0</v>
      </c>
      <c r="AD1">
        <v>8.02</v>
      </c>
      <c r="AE1">
        <v>0</v>
      </c>
      <c r="AF1">
        <v>0</v>
      </c>
      <c r="AG1">
        <v>0</v>
      </c>
      <c r="AH1">
        <v>8.02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179.3</v>
      </c>
      <c r="AU1" t="s">
        <v>6</v>
      </c>
      <c r="AV1">
        <v>1</v>
      </c>
      <c r="AW1">
        <v>2</v>
      </c>
      <c r="AX1">
        <v>28045192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3.5860000000000003</v>
      </c>
      <c r="CY1">
        <f>AD1</f>
        <v>8.02</v>
      </c>
      <c r="CZ1">
        <f>AH1</f>
        <v>8.02</v>
      </c>
      <c r="DA1">
        <f>AL1</f>
        <v>1</v>
      </c>
      <c r="DB1">
        <f t="shared" ref="DB1:DB44" si="0">ROUND(ROUND(AT1*CZ1,2),2)</f>
        <v>1437.99</v>
      </c>
      <c r="DC1">
        <f t="shared" ref="DC1:DC44" si="1">ROUND(ROUND(AT1*AG1,2),2)</f>
        <v>0</v>
      </c>
    </row>
    <row r="2" spans="1:107" x14ac:dyDescent="0.2">
      <c r="A2">
        <f>ROW(Source!A24)</f>
        <v>24</v>
      </c>
      <c r="B2">
        <v>28045047</v>
      </c>
      <c r="C2">
        <v>28045191</v>
      </c>
      <c r="D2">
        <v>25231936</v>
      </c>
      <c r="E2">
        <v>1</v>
      </c>
      <c r="F2">
        <v>1</v>
      </c>
      <c r="G2">
        <v>1</v>
      </c>
      <c r="H2">
        <v>2</v>
      </c>
      <c r="I2" t="s">
        <v>402</v>
      </c>
      <c r="J2" t="s">
        <v>403</v>
      </c>
      <c r="K2" t="s">
        <v>404</v>
      </c>
      <c r="L2">
        <v>1368</v>
      </c>
      <c r="N2">
        <v>1011</v>
      </c>
      <c r="O2" t="s">
        <v>405</v>
      </c>
      <c r="P2" t="s">
        <v>405</v>
      </c>
      <c r="Q2">
        <v>1</v>
      </c>
      <c r="W2">
        <v>0</v>
      </c>
      <c r="X2">
        <v>-2111251057</v>
      </c>
      <c r="Y2">
        <v>3.97</v>
      </c>
      <c r="AA2">
        <v>0</v>
      </c>
      <c r="AB2">
        <v>32.5</v>
      </c>
      <c r="AC2">
        <v>0</v>
      </c>
      <c r="AD2">
        <v>0</v>
      </c>
      <c r="AE2">
        <v>0</v>
      </c>
      <c r="AF2">
        <v>32.5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3.97</v>
      </c>
      <c r="AU2" t="s">
        <v>6</v>
      </c>
      <c r="AV2">
        <v>0</v>
      </c>
      <c r="AW2">
        <v>2</v>
      </c>
      <c r="AX2">
        <v>28045193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7.9400000000000012E-2</v>
      </c>
      <c r="CY2">
        <f>AB2</f>
        <v>32.5</v>
      </c>
      <c r="CZ2">
        <f>AF2</f>
        <v>32.5</v>
      </c>
      <c r="DA2">
        <f>AJ2</f>
        <v>1</v>
      </c>
      <c r="DB2">
        <f t="shared" si="0"/>
        <v>129.03</v>
      </c>
      <c r="DC2">
        <f t="shared" si="1"/>
        <v>0</v>
      </c>
    </row>
    <row r="3" spans="1:107" x14ac:dyDescent="0.2">
      <c r="A3">
        <f>ROW(Source!A24)</f>
        <v>24</v>
      </c>
      <c r="B3">
        <v>28045047</v>
      </c>
      <c r="C3">
        <v>28045191</v>
      </c>
      <c r="D3">
        <v>25232531</v>
      </c>
      <c r="E3">
        <v>1</v>
      </c>
      <c r="F3">
        <v>1</v>
      </c>
      <c r="G3">
        <v>1</v>
      </c>
      <c r="H3">
        <v>2</v>
      </c>
      <c r="I3" t="s">
        <v>406</v>
      </c>
      <c r="J3" t="s">
        <v>407</v>
      </c>
      <c r="K3" t="s">
        <v>408</v>
      </c>
      <c r="L3">
        <v>1368</v>
      </c>
      <c r="N3">
        <v>1011</v>
      </c>
      <c r="O3" t="s">
        <v>405</v>
      </c>
      <c r="P3" t="s">
        <v>405</v>
      </c>
      <c r="Q3">
        <v>1</v>
      </c>
      <c r="W3">
        <v>0</v>
      </c>
      <c r="X3">
        <v>1518765163</v>
      </c>
      <c r="Y3">
        <v>7.93</v>
      </c>
      <c r="AA3">
        <v>0</v>
      </c>
      <c r="AB3">
        <v>1.53</v>
      </c>
      <c r="AC3">
        <v>0</v>
      </c>
      <c r="AD3">
        <v>0</v>
      </c>
      <c r="AE3">
        <v>0</v>
      </c>
      <c r="AF3">
        <v>1.53</v>
      </c>
      <c r="AG3">
        <v>0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7.93</v>
      </c>
      <c r="AU3" t="s">
        <v>6</v>
      </c>
      <c r="AV3">
        <v>0</v>
      </c>
      <c r="AW3">
        <v>2</v>
      </c>
      <c r="AX3">
        <v>28045194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0.15859999999999999</v>
      </c>
      <c r="CY3">
        <f>AB3</f>
        <v>1.53</v>
      </c>
      <c r="CZ3">
        <f>AF3</f>
        <v>1.53</v>
      </c>
      <c r="DA3">
        <f>AJ3</f>
        <v>1</v>
      </c>
      <c r="DB3">
        <f t="shared" si="0"/>
        <v>12.13</v>
      </c>
      <c r="DC3">
        <f t="shared" si="1"/>
        <v>0</v>
      </c>
    </row>
    <row r="4" spans="1:107" x14ac:dyDescent="0.2">
      <c r="A4">
        <f>ROW(Source!A24)</f>
        <v>24</v>
      </c>
      <c r="B4">
        <v>28045047</v>
      </c>
      <c r="C4">
        <v>28045191</v>
      </c>
      <c r="D4">
        <v>25147242</v>
      </c>
      <c r="E4">
        <v>17</v>
      </c>
      <c r="F4">
        <v>1</v>
      </c>
      <c r="G4">
        <v>1</v>
      </c>
      <c r="H4">
        <v>3</v>
      </c>
      <c r="I4" t="s">
        <v>22</v>
      </c>
      <c r="J4" t="s">
        <v>6</v>
      </c>
      <c r="K4" t="s">
        <v>23</v>
      </c>
      <c r="L4">
        <v>1348</v>
      </c>
      <c r="N4">
        <v>1009</v>
      </c>
      <c r="O4" t="s">
        <v>24</v>
      </c>
      <c r="P4" t="s">
        <v>24</v>
      </c>
      <c r="Q4">
        <v>1000</v>
      </c>
      <c r="W4">
        <v>0</v>
      </c>
      <c r="X4">
        <v>-179832266</v>
      </c>
      <c r="Y4">
        <v>10.5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6</v>
      </c>
      <c r="AT4">
        <v>10.5</v>
      </c>
      <c r="AU4" t="s">
        <v>6</v>
      </c>
      <c r="AV4">
        <v>0</v>
      </c>
      <c r="AW4">
        <v>2</v>
      </c>
      <c r="AX4">
        <v>28045195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0.21</v>
      </c>
      <c r="CY4">
        <f>AA4</f>
        <v>0</v>
      </c>
      <c r="CZ4">
        <f>AE4</f>
        <v>0</v>
      </c>
      <c r="DA4">
        <f>AI4</f>
        <v>1</v>
      </c>
      <c r="DB4">
        <f t="shared" si="0"/>
        <v>0</v>
      </c>
      <c r="DC4">
        <f t="shared" si="1"/>
        <v>0</v>
      </c>
    </row>
    <row r="5" spans="1:107" x14ac:dyDescent="0.2">
      <c r="A5">
        <f>ROW(Source!A25)</f>
        <v>25</v>
      </c>
      <c r="B5">
        <v>28045061</v>
      </c>
      <c r="C5">
        <v>28045191</v>
      </c>
      <c r="D5">
        <v>25414543</v>
      </c>
      <c r="E5">
        <v>1</v>
      </c>
      <c r="F5">
        <v>1</v>
      </c>
      <c r="G5">
        <v>1</v>
      </c>
      <c r="H5">
        <v>1</v>
      </c>
      <c r="I5" t="s">
        <v>399</v>
      </c>
      <c r="J5" t="s">
        <v>6</v>
      </c>
      <c r="K5" t="s">
        <v>400</v>
      </c>
      <c r="L5">
        <v>1191</v>
      </c>
      <c r="N5">
        <v>1013</v>
      </c>
      <c r="O5" t="s">
        <v>401</v>
      </c>
      <c r="P5" t="s">
        <v>401</v>
      </c>
      <c r="Q5">
        <v>1</v>
      </c>
      <c r="W5">
        <v>0</v>
      </c>
      <c r="X5">
        <v>-228054128</v>
      </c>
      <c r="Y5">
        <v>179.3</v>
      </c>
      <c r="AA5">
        <v>0</v>
      </c>
      <c r="AB5">
        <v>0</v>
      </c>
      <c r="AC5">
        <v>0</v>
      </c>
      <c r="AD5">
        <v>53.81</v>
      </c>
      <c r="AE5">
        <v>0</v>
      </c>
      <c r="AF5">
        <v>0</v>
      </c>
      <c r="AG5">
        <v>0</v>
      </c>
      <c r="AH5">
        <v>8.02</v>
      </c>
      <c r="AI5">
        <v>1</v>
      </c>
      <c r="AJ5">
        <v>1</v>
      </c>
      <c r="AK5">
        <v>1</v>
      </c>
      <c r="AL5">
        <v>6.71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179.3</v>
      </c>
      <c r="AU5" t="s">
        <v>6</v>
      </c>
      <c r="AV5">
        <v>1</v>
      </c>
      <c r="AW5">
        <v>2</v>
      </c>
      <c r="AX5">
        <v>28045192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3.5860000000000003</v>
      </c>
      <c r="CY5">
        <f>AD5</f>
        <v>53.81</v>
      </c>
      <c r="CZ5">
        <f>AH5</f>
        <v>8.02</v>
      </c>
      <c r="DA5">
        <f>AL5</f>
        <v>6.71</v>
      </c>
      <c r="DB5">
        <f t="shared" si="0"/>
        <v>1437.99</v>
      </c>
      <c r="DC5">
        <f t="shared" si="1"/>
        <v>0</v>
      </c>
    </row>
    <row r="6" spans="1:107" x14ac:dyDescent="0.2">
      <c r="A6">
        <f>ROW(Source!A25)</f>
        <v>25</v>
      </c>
      <c r="B6">
        <v>28045061</v>
      </c>
      <c r="C6">
        <v>28045191</v>
      </c>
      <c r="D6">
        <v>25231936</v>
      </c>
      <c r="E6">
        <v>1</v>
      </c>
      <c r="F6">
        <v>1</v>
      </c>
      <c r="G6">
        <v>1</v>
      </c>
      <c r="H6">
        <v>2</v>
      </c>
      <c r="I6" t="s">
        <v>402</v>
      </c>
      <c r="J6" t="s">
        <v>403</v>
      </c>
      <c r="K6" t="s">
        <v>404</v>
      </c>
      <c r="L6">
        <v>1368</v>
      </c>
      <c r="N6">
        <v>1011</v>
      </c>
      <c r="O6" t="s">
        <v>405</v>
      </c>
      <c r="P6" t="s">
        <v>405</v>
      </c>
      <c r="Q6">
        <v>1</v>
      </c>
      <c r="W6">
        <v>0</v>
      </c>
      <c r="X6">
        <v>-2111251057</v>
      </c>
      <c r="Y6">
        <v>3.97</v>
      </c>
      <c r="AA6">
        <v>0</v>
      </c>
      <c r="AB6">
        <v>218.08</v>
      </c>
      <c r="AC6">
        <v>0</v>
      </c>
      <c r="AD6">
        <v>0</v>
      </c>
      <c r="AE6">
        <v>0</v>
      </c>
      <c r="AF6">
        <v>32.5</v>
      </c>
      <c r="AG6">
        <v>0</v>
      </c>
      <c r="AH6">
        <v>0</v>
      </c>
      <c r="AI6">
        <v>1</v>
      </c>
      <c r="AJ6">
        <v>6.71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3.97</v>
      </c>
      <c r="AU6" t="s">
        <v>6</v>
      </c>
      <c r="AV6">
        <v>0</v>
      </c>
      <c r="AW6">
        <v>2</v>
      </c>
      <c r="AX6">
        <v>28045193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7.9400000000000012E-2</v>
      </c>
      <c r="CY6">
        <f>AB6</f>
        <v>218.08</v>
      </c>
      <c r="CZ6">
        <f>AF6</f>
        <v>32.5</v>
      </c>
      <c r="DA6">
        <f>AJ6</f>
        <v>6.71</v>
      </c>
      <c r="DB6">
        <f t="shared" si="0"/>
        <v>129.03</v>
      </c>
      <c r="DC6">
        <f t="shared" si="1"/>
        <v>0</v>
      </c>
    </row>
    <row r="7" spans="1:107" x14ac:dyDescent="0.2">
      <c r="A7">
        <f>ROW(Source!A25)</f>
        <v>25</v>
      </c>
      <c r="B7">
        <v>28045061</v>
      </c>
      <c r="C7">
        <v>28045191</v>
      </c>
      <c r="D7">
        <v>25232531</v>
      </c>
      <c r="E7">
        <v>1</v>
      </c>
      <c r="F7">
        <v>1</v>
      </c>
      <c r="G7">
        <v>1</v>
      </c>
      <c r="H7">
        <v>2</v>
      </c>
      <c r="I7" t="s">
        <v>406</v>
      </c>
      <c r="J7" t="s">
        <v>407</v>
      </c>
      <c r="K7" t="s">
        <v>408</v>
      </c>
      <c r="L7">
        <v>1368</v>
      </c>
      <c r="N7">
        <v>1011</v>
      </c>
      <c r="O7" t="s">
        <v>405</v>
      </c>
      <c r="P7" t="s">
        <v>405</v>
      </c>
      <c r="Q7">
        <v>1</v>
      </c>
      <c r="W7">
        <v>0</v>
      </c>
      <c r="X7">
        <v>1518765163</v>
      </c>
      <c r="Y7">
        <v>7.93</v>
      </c>
      <c r="AA7">
        <v>0</v>
      </c>
      <c r="AB7">
        <v>10.27</v>
      </c>
      <c r="AC7">
        <v>0</v>
      </c>
      <c r="AD7">
        <v>0</v>
      </c>
      <c r="AE7">
        <v>0</v>
      </c>
      <c r="AF7">
        <v>1.53</v>
      </c>
      <c r="AG7">
        <v>0</v>
      </c>
      <c r="AH7">
        <v>0</v>
      </c>
      <c r="AI7">
        <v>1</v>
      </c>
      <c r="AJ7">
        <v>6.71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7.93</v>
      </c>
      <c r="AU7" t="s">
        <v>6</v>
      </c>
      <c r="AV7">
        <v>0</v>
      </c>
      <c r="AW7">
        <v>2</v>
      </c>
      <c r="AX7">
        <v>28045194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Y7*Source!I25</f>
        <v>0.15859999999999999</v>
      </c>
      <c r="CY7">
        <f>AB7</f>
        <v>10.27</v>
      </c>
      <c r="CZ7">
        <f>AF7</f>
        <v>1.53</v>
      </c>
      <c r="DA7">
        <f>AJ7</f>
        <v>6.71</v>
      </c>
      <c r="DB7">
        <f t="shared" si="0"/>
        <v>12.13</v>
      </c>
      <c r="DC7">
        <f t="shared" si="1"/>
        <v>0</v>
      </c>
    </row>
    <row r="8" spans="1:107" x14ac:dyDescent="0.2">
      <c r="A8">
        <f>ROW(Source!A25)</f>
        <v>25</v>
      </c>
      <c r="B8">
        <v>28045061</v>
      </c>
      <c r="C8">
        <v>28045191</v>
      </c>
      <c r="D8">
        <v>25147242</v>
      </c>
      <c r="E8">
        <v>17</v>
      </c>
      <c r="F8">
        <v>1</v>
      </c>
      <c r="G8">
        <v>1</v>
      </c>
      <c r="H8">
        <v>3</v>
      </c>
      <c r="I8" t="s">
        <v>22</v>
      </c>
      <c r="J8" t="s">
        <v>6</v>
      </c>
      <c r="K8" t="s">
        <v>23</v>
      </c>
      <c r="L8">
        <v>1348</v>
      </c>
      <c r="N8">
        <v>1009</v>
      </c>
      <c r="O8" t="s">
        <v>24</v>
      </c>
      <c r="P8" t="s">
        <v>24</v>
      </c>
      <c r="Q8">
        <v>1000</v>
      </c>
      <c r="W8">
        <v>0</v>
      </c>
      <c r="X8">
        <v>-179832266</v>
      </c>
      <c r="Y8">
        <v>10.5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6.71</v>
      </c>
      <c r="AJ8">
        <v>1</v>
      </c>
      <c r="AK8">
        <v>1</v>
      </c>
      <c r="AL8">
        <v>1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6</v>
      </c>
      <c r="AT8">
        <v>10.5</v>
      </c>
      <c r="AU8" t="s">
        <v>6</v>
      </c>
      <c r="AV8">
        <v>0</v>
      </c>
      <c r="AW8">
        <v>2</v>
      </c>
      <c r="AX8">
        <v>28045195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Y8*Source!I25</f>
        <v>0.21</v>
      </c>
      <c r="CY8">
        <f>AA8</f>
        <v>0</v>
      </c>
      <c r="CZ8">
        <f>AE8</f>
        <v>0</v>
      </c>
      <c r="DA8">
        <f>AI8</f>
        <v>6.71</v>
      </c>
      <c r="DB8">
        <f t="shared" si="0"/>
        <v>0</v>
      </c>
      <c r="DC8">
        <f t="shared" si="1"/>
        <v>0</v>
      </c>
    </row>
    <row r="9" spans="1:107" x14ac:dyDescent="0.2">
      <c r="A9">
        <f>ROW(Source!A28)</f>
        <v>28</v>
      </c>
      <c r="B9">
        <v>28045047</v>
      </c>
      <c r="C9">
        <v>28045197</v>
      </c>
      <c r="D9">
        <v>25413300</v>
      </c>
      <c r="E9">
        <v>1</v>
      </c>
      <c r="F9">
        <v>1</v>
      </c>
      <c r="G9">
        <v>1</v>
      </c>
      <c r="H9">
        <v>1</v>
      </c>
      <c r="I9" t="s">
        <v>409</v>
      </c>
      <c r="J9" t="s">
        <v>6</v>
      </c>
      <c r="K9" t="s">
        <v>410</v>
      </c>
      <c r="L9">
        <v>1191</v>
      </c>
      <c r="N9">
        <v>1013</v>
      </c>
      <c r="O9" t="s">
        <v>401</v>
      </c>
      <c r="P9" t="s">
        <v>401</v>
      </c>
      <c r="Q9">
        <v>1</v>
      </c>
      <c r="W9">
        <v>0</v>
      </c>
      <c r="X9">
        <v>-400197608</v>
      </c>
      <c r="Y9">
        <v>21.51</v>
      </c>
      <c r="AA9">
        <v>0</v>
      </c>
      <c r="AB9">
        <v>0</v>
      </c>
      <c r="AC9">
        <v>0</v>
      </c>
      <c r="AD9">
        <v>8.5299999999999994</v>
      </c>
      <c r="AE9">
        <v>0</v>
      </c>
      <c r="AF9">
        <v>0</v>
      </c>
      <c r="AG9">
        <v>0</v>
      </c>
      <c r="AH9">
        <v>8.5299999999999994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21.51</v>
      </c>
      <c r="AU9" t="s">
        <v>6</v>
      </c>
      <c r="AV9">
        <v>1</v>
      </c>
      <c r="AW9">
        <v>2</v>
      </c>
      <c r="AX9">
        <v>28045198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Y9*Source!I28</f>
        <v>64.53</v>
      </c>
      <c r="CY9">
        <f>AD9</f>
        <v>8.5299999999999994</v>
      </c>
      <c r="CZ9">
        <f>AH9</f>
        <v>8.5299999999999994</v>
      </c>
      <c r="DA9">
        <f>AL9</f>
        <v>1</v>
      </c>
      <c r="DB9">
        <f t="shared" si="0"/>
        <v>183.48</v>
      </c>
      <c r="DC9">
        <f t="shared" si="1"/>
        <v>0</v>
      </c>
    </row>
    <row r="10" spans="1:107" x14ac:dyDescent="0.2">
      <c r="A10">
        <f>ROW(Source!A28)</f>
        <v>28</v>
      </c>
      <c r="B10">
        <v>28045047</v>
      </c>
      <c r="C10">
        <v>28045197</v>
      </c>
      <c r="D10">
        <v>25231936</v>
      </c>
      <c r="E10">
        <v>1</v>
      </c>
      <c r="F10">
        <v>1</v>
      </c>
      <c r="G10">
        <v>1</v>
      </c>
      <c r="H10">
        <v>2</v>
      </c>
      <c r="I10" t="s">
        <v>402</v>
      </c>
      <c r="J10" t="s">
        <v>403</v>
      </c>
      <c r="K10" t="s">
        <v>404</v>
      </c>
      <c r="L10">
        <v>1368</v>
      </c>
      <c r="N10">
        <v>1011</v>
      </c>
      <c r="O10" t="s">
        <v>405</v>
      </c>
      <c r="P10" t="s">
        <v>405</v>
      </c>
      <c r="Q10">
        <v>1</v>
      </c>
      <c r="W10">
        <v>0</v>
      </c>
      <c r="X10">
        <v>-2111251057</v>
      </c>
      <c r="Y10">
        <v>10.37</v>
      </c>
      <c r="AA10">
        <v>0</v>
      </c>
      <c r="AB10">
        <v>32.5</v>
      </c>
      <c r="AC10">
        <v>0</v>
      </c>
      <c r="AD10">
        <v>0</v>
      </c>
      <c r="AE10">
        <v>0</v>
      </c>
      <c r="AF10">
        <v>32.5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10.37</v>
      </c>
      <c r="AU10" t="s">
        <v>6</v>
      </c>
      <c r="AV10">
        <v>0</v>
      </c>
      <c r="AW10">
        <v>2</v>
      </c>
      <c r="AX10">
        <v>28045199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Y10*Source!I28</f>
        <v>31.11</v>
      </c>
      <c r="CY10">
        <f>AB10</f>
        <v>32.5</v>
      </c>
      <c r="CZ10">
        <f>AF10</f>
        <v>32.5</v>
      </c>
      <c r="DA10">
        <f>AJ10</f>
        <v>1</v>
      </c>
      <c r="DB10">
        <f t="shared" si="0"/>
        <v>337.03</v>
      </c>
      <c r="DC10">
        <f t="shared" si="1"/>
        <v>0</v>
      </c>
    </row>
    <row r="11" spans="1:107" x14ac:dyDescent="0.2">
      <c r="A11">
        <f>ROW(Source!A28)</f>
        <v>28</v>
      </c>
      <c r="B11">
        <v>28045047</v>
      </c>
      <c r="C11">
        <v>28045197</v>
      </c>
      <c r="D11">
        <v>25232531</v>
      </c>
      <c r="E11">
        <v>1</v>
      </c>
      <c r="F11">
        <v>1</v>
      </c>
      <c r="G11">
        <v>1</v>
      </c>
      <c r="H11">
        <v>2</v>
      </c>
      <c r="I11" t="s">
        <v>406</v>
      </c>
      <c r="J11" t="s">
        <v>407</v>
      </c>
      <c r="K11" t="s">
        <v>408</v>
      </c>
      <c r="L11">
        <v>1368</v>
      </c>
      <c r="N11">
        <v>1011</v>
      </c>
      <c r="O11" t="s">
        <v>405</v>
      </c>
      <c r="P11" t="s">
        <v>405</v>
      </c>
      <c r="Q11">
        <v>1</v>
      </c>
      <c r="W11">
        <v>0</v>
      </c>
      <c r="X11">
        <v>1518765163</v>
      </c>
      <c r="Y11">
        <v>20.74</v>
      </c>
      <c r="AA11">
        <v>0</v>
      </c>
      <c r="AB11">
        <v>1.53</v>
      </c>
      <c r="AC11">
        <v>0</v>
      </c>
      <c r="AD11">
        <v>0</v>
      </c>
      <c r="AE11">
        <v>0</v>
      </c>
      <c r="AF11">
        <v>1.53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20.74</v>
      </c>
      <c r="AU11" t="s">
        <v>6</v>
      </c>
      <c r="AV11">
        <v>0</v>
      </c>
      <c r="AW11">
        <v>2</v>
      </c>
      <c r="AX11">
        <v>28045200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Y11*Source!I28</f>
        <v>62.22</v>
      </c>
      <c r="CY11">
        <f>AB11</f>
        <v>1.53</v>
      </c>
      <c r="CZ11">
        <f>AF11</f>
        <v>1.53</v>
      </c>
      <c r="DA11">
        <f>AJ11</f>
        <v>1</v>
      </c>
      <c r="DB11">
        <f t="shared" si="0"/>
        <v>31.73</v>
      </c>
      <c r="DC11">
        <f t="shared" si="1"/>
        <v>0</v>
      </c>
    </row>
    <row r="12" spans="1:107" x14ac:dyDescent="0.2">
      <c r="A12">
        <f>ROW(Source!A29)</f>
        <v>29</v>
      </c>
      <c r="B12">
        <v>28045061</v>
      </c>
      <c r="C12">
        <v>28045197</v>
      </c>
      <c r="D12">
        <v>25413300</v>
      </c>
      <c r="E12">
        <v>1</v>
      </c>
      <c r="F12">
        <v>1</v>
      </c>
      <c r="G12">
        <v>1</v>
      </c>
      <c r="H12">
        <v>1</v>
      </c>
      <c r="I12" t="s">
        <v>409</v>
      </c>
      <c r="J12" t="s">
        <v>6</v>
      </c>
      <c r="K12" t="s">
        <v>410</v>
      </c>
      <c r="L12">
        <v>1191</v>
      </c>
      <c r="N12">
        <v>1013</v>
      </c>
      <c r="O12" t="s">
        <v>401</v>
      </c>
      <c r="P12" t="s">
        <v>401</v>
      </c>
      <c r="Q12">
        <v>1</v>
      </c>
      <c r="W12">
        <v>0</v>
      </c>
      <c r="X12">
        <v>-400197608</v>
      </c>
      <c r="Y12">
        <v>21.51</v>
      </c>
      <c r="AA12">
        <v>0</v>
      </c>
      <c r="AB12">
        <v>0</v>
      </c>
      <c r="AC12">
        <v>0</v>
      </c>
      <c r="AD12">
        <v>57.24</v>
      </c>
      <c r="AE12">
        <v>0</v>
      </c>
      <c r="AF12">
        <v>0</v>
      </c>
      <c r="AG12">
        <v>0</v>
      </c>
      <c r="AH12">
        <v>8.5299999999999994</v>
      </c>
      <c r="AI12">
        <v>1</v>
      </c>
      <c r="AJ12">
        <v>1</v>
      </c>
      <c r="AK12">
        <v>1</v>
      </c>
      <c r="AL12">
        <v>6.71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21.51</v>
      </c>
      <c r="AU12" t="s">
        <v>6</v>
      </c>
      <c r="AV12">
        <v>1</v>
      </c>
      <c r="AW12">
        <v>2</v>
      </c>
      <c r="AX12">
        <v>28045198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Y12*Source!I29</f>
        <v>64.53</v>
      </c>
      <c r="CY12">
        <f>AD12</f>
        <v>57.24</v>
      </c>
      <c r="CZ12">
        <f>AH12</f>
        <v>8.5299999999999994</v>
      </c>
      <c r="DA12">
        <f>AL12</f>
        <v>6.71</v>
      </c>
      <c r="DB12">
        <f t="shared" si="0"/>
        <v>183.48</v>
      </c>
      <c r="DC12">
        <f t="shared" si="1"/>
        <v>0</v>
      </c>
    </row>
    <row r="13" spans="1:107" x14ac:dyDescent="0.2">
      <c r="A13">
        <f>ROW(Source!A29)</f>
        <v>29</v>
      </c>
      <c r="B13">
        <v>28045061</v>
      </c>
      <c r="C13">
        <v>28045197</v>
      </c>
      <c r="D13">
        <v>25231936</v>
      </c>
      <c r="E13">
        <v>1</v>
      </c>
      <c r="F13">
        <v>1</v>
      </c>
      <c r="G13">
        <v>1</v>
      </c>
      <c r="H13">
        <v>2</v>
      </c>
      <c r="I13" t="s">
        <v>402</v>
      </c>
      <c r="J13" t="s">
        <v>403</v>
      </c>
      <c r="K13" t="s">
        <v>404</v>
      </c>
      <c r="L13">
        <v>1368</v>
      </c>
      <c r="N13">
        <v>1011</v>
      </c>
      <c r="O13" t="s">
        <v>405</v>
      </c>
      <c r="P13" t="s">
        <v>405</v>
      </c>
      <c r="Q13">
        <v>1</v>
      </c>
      <c r="W13">
        <v>0</v>
      </c>
      <c r="X13">
        <v>-2111251057</v>
      </c>
      <c r="Y13">
        <v>10.37</v>
      </c>
      <c r="AA13">
        <v>0</v>
      </c>
      <c r="AB13">
        <v>218.08</v>
      </c>
      <c r="AC13">
        <v>0</v>
      </c>
      <c r="AD13">
        <v>0</v>
      </c>
      <c r="AE13">
        <v>0</v>
      </c>
      <c r="AF13">
        <v>32.5</v>
      </c>
      <c r="AG13">
        <v>0</v>
      </c>
      <c r="AH13">
        <v>0</v>
      </c>
      <c r="AI13">
        <v>1</v>
      </c>
      <c r="AJ13">
        <v>6.71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10.37</v>
      </c>
      <c r="AU13" t="s">
        <v>6</v>
      </c>
      <c r="AV13">
        <v>0</v>
      </c>
      <c r="AW13">
        <v>2</v>
      </c>
      <c r="AX13">
        <v>28045199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Y13*Source!I29</f>
        <v>31.11</v>
      </c>
      <c r="CY13">
        <f>AB13</f>
        <v>218.08</v>
      </c>
      <c r="CZ13">
        <f>AF13</f>
        <v>32.5</v>
      </c>
      <c r="DA13">
        <f>AJ13</f>
        <v>6.71</v>
      </c>
      <c r="DB13">
        <f t="shared" si="0"/>
        <v>337.03</v>
      </c>
      <c r="DC13">
        <f t="shared" si="1"/>
        <v>0</v>
      </c>
    </row>
    <row r="14" spans="1:107" x14ac:dyDescent="0.2">
      <c r="A14">
        <f>ROW(Source!A29)</f>
        <v>29</v>
      </c>
      <c r="B14">
        <v>28045061</v>
      </c>
      <c r="C14">
        <v>28045197</v>
      </c>
      <c r="D14">
        <v>25232531</v>
      </c>
      <c r="E14">
        <v>1</v>
      </c>
      <c r="F14">
        <v>1</v>
      </c>
      <c r="G14">
        <v>1</v>
      </c>
      <c r="H14">
        <v>2</v>
      </c>
      <c r="I14" t="s">
        <v>406</v>
      </c>
      <c r="J14" t="s">
        <v>407</v>
      </c>
      <c r="K14" t="s">
        <v>408</v>
      </c>
      <c r="L14">
        <v>1368</v>
      </c>
      <c r="N14">
        <v>1011</v>
      </c>
      <c r="O14" t="s">
        <v>405</v>
      </c>
      <c r="P14" t="s">
        <v>405</v>
      </c>
      <c r="Q14">
        <v>1</v>
      </c>
      <c r="W14">
        <v>0</v>
      </c>
      <c r="X14">
        <v>1518765163</v>
      </c>
      <c r="Y14">
        <v>20.74</v>
      </c>
      <c r="AA14">
        <v>0</v>
      </c>
      <c r="AB14">
        <v>10.27</v>
      </c>
      <c r="AC14">
        <v>0</v>
      </c>
      <c r="AD14">
        <v>0</v>
      </c>
      <c r="AE14">
        <v>0</v>
      </c>
      <c r="AF14">
        <v>1.53</v>
      </c>
      <c r="AG14">
        <v>0</v>
      </c>
      <c r="AH14">
        <v>0</v>
      </c>
      <c r="AI14">
        <v>1</v>
      </c>
      <c r="AJ14">
        <v>6.71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20.74</v>
      </c>
      <c r="AU14" t="s">
        <v>6</v>
      </c>
      <c r="AV14">
        <v>0</v>
      </c>
      <c r="AW14">
        <v>2</v>
      </c>
      <c r="AX14">
        <v>28045200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Y14*Source!I29</f>
        <v>62.22</v>
      </c>
      <c r="CY14">
        <f>AB14</f>
        <v>10.27</v>
      </c>
      <c r="CZ14">
        <f>AF14</f>
        <v>1.53</v>
      </c>
      <c r="DA14">
        <f>AJ14</f>
        <v>6.71</v>
      </c>
      <c r="DB14">
        <f t="shared" si="0"/>
        <v>31.73</v>
      </c>
      <c r="DC14">
        <f t="shared" si="1"/>
        <v>0</v>
      </c>
    </row>
    <row r="15" spans="1:107" x14ac:dyDescent="0.2">
      <c r="A15">
        <f>ROW(Source!A34)</f>
        <v>34</v>
      </c>
      <c r="B15">
        <v>28045047</v>
      </c>
      <c r="C15">
        <v>28045221</v>
      </c>
      <c r="D15">
        <v>25412930</v>
      </c>
      <c r="E15">
        <v>1</v>
      </c>
      <c r="F15">
        <v>1</v>
      </c>
      <c r="G15">
        <v>1</v>
      </c>
      <c r="H15">
        <v>1</v>
      </c>
      <c r="I15" t="s">
        <v>411</v>
      </c>
      <c r="J15" t="s">
        <v>6</v>
      </c>
      <c r="K15" t="s">
        <v>412</v>
      </c>
      <c r="L15">
        <v>1191</v>
      </c>
      <c r="N15">
        <v>1013</v>
      </c>
      <c r="O15" t="s">
        <v>401</v>
      </c>
      <c r="P15" t="s">
        <v>401</v>
      </c>
      <c r="Q15">
        <v>1</v>
      </c>
      <c r="W15">
        <v>0</v>
      </c>
      <c r="X15">
        <v>-1081351934</v>
      </c>
      <c r="Y15">
        <v>31.4</v>
      </c>
      <c r="AA15">
        <v>0</v>
      </c>
      <c r="AB15">
        <v>0</v>
      </c>
      <c r="AC15">
        <v>0</v>
      </c>
      <c r="AD15">
        <v>9.4</v>
      </c>
      <c r="AE15">
        <v>0</v>
      </c>
      <c r="AF15">
        <v>0</v>
      </c>
      <c r="AG15">
        <v>0</v>
      </c>
      <c r="AH15">
        <v>9.4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31.4</v>
      </c>
      <c r="AU15" t="s">
        <v>6</v>
      </c>
      <c r="AV15">
        <v>1</v>
      </c>
      <c r="AW15">
        <v>2</v>
      </c>
      <c r="AX15">
        <v>28045222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Y15*Source!I34</f>
        <v>62.8</v>
      </c>
      <c r="CY15">
        <f>AD15</f>
        <v>9.4</v>
      </c>
      <c r="CZ15">
        <f>AH15</f>
        <v>9.4</v>
      </c>
      <c r="DA15">
        <f>AL15</f>
        <v>1</v>
      </c>
      <c r="DB15">
        <f t="shared" si="0"/>
        <v>295.16000000000003</v>
      </c>
      <c r="DC15">
        <f t="shared" si="1"/>
        <v>0</v>
      </c>
    </row>
    <row r="16" spans="1:107" x14ac:dyDescent="0.2">
      <c r="A16">
        <f>ROW(Source!A34)</f>
        <v>34</v>
      </c>
      <c r="B16">
        <v>28045047</v>
      </c>
      <c r="C16">
        <v>28045221</v>
      </c>
      <c r="D16">
        <v>25412928</v>
      </c>
      <c r="E16">
        <v>1</v>
      </c>
      <c r="F16">
        <v>1</v>
      </c>
      <c r="G16">
        <v>1</v>
      </c>
      <c r="H16">
        <v>1</v>
      </c>
      <c r="I16" t="s">
        <v>413</v>
      </c>
      <c r="J16" t="s">
        <v>6</v>
      </c>
      <c r="K16" t="s">
        <v>414</v>
      </c>
      <c r="L16">
        <v>1191</v>
      </c>
      <c r="N16">
        <v>1013</v>
      </c>
      <c r="O16" t="s">
        <v>401</v>
      </c>
      <c r="P16" t="s">
        <v>401</v>
      </c>
      <c r="Q16">
        <v>1</v>
      </c>
      <c r="W16">
        <v>0</v>
      </c>
      <c r="X16">
        <v>-1417349443</v>
      </c>
      <c r="Y16">
        <v>0.2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0.2</v>
      </c>
      <c r="AU16" t="s">
        <v>6</v>
      </c>
      <c r="AV16">
        <v>2</v>
      </c>
      <c r="AW16">
        <v>2</v>
      </c>
      <c r="AX16">
        <v>28045223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Y16*Source!I34</f>
        <v>0.4</v>
      </c>
      <c r="CY16">
        <f>AD16</f>
        <v>0</v>
      </c>
      <c r="CZ16">
        <f>AH16</f>
        <v>0</v>
      </c>
      <c r="DA16">
        <f>AL16</f>
        <v>1</v>
      </c>
      <c r="DB16">
        <f t="shared" si="0"/>
        <v>0</v>
      </c>
      <c r="DC16">
        <f t="shared" si="1"/>
        <v>0</v>
      </c>
    </row>
    <row r="17" spans="1:107" x14ac:dyDescent="0.2">
      <c r="A17">
        <f>ROW(Source!A34)</f>
        <v>34</v>
      </c>
      <c r="B17">
        <v>28045047</v>
      </c>
      <c r="C17">
        <v>28045221</v>
      </c>
      <c r="D17">
        <v>25230220</v>
      </c>
      <c r="E17">
        <v>1</v>
      </c>
      <c r="F17">
        <v>1</v>
      </c>
      <c r="G17">
        <v>1</v>
      </c>
      <c r="H17">
        <v>2</v>
      </c>
      <c r="I17" t="s">
        <v>415</v>
      </c>
      <c r="J17" t="s">
        <v>416</v>
      </c>
      <c r="K17" t="s">
        <v>417</v>
      </c>
      <c r="L17">
        <v>1368</v>
      </c>
      <c r="N17">
        <v>1011</v>
      </c>
      <c r="O17" t="s">
        <v>405</v>
      </c>
      <c r="P17" t="s">
        <v>405</v>
      </c>
      <c r="Q17">
        <v>1</v>
      </c>
      <c r="W17">
        <v>0</v>
      </c>
      <c r="X17">
        <v>-1718674368</v>
      </c>
      <c r="Y17">
        <v>0.1</v>
      </c>
      <c r="AA17">
        <v>0</v>
      </c>
      <c r="AB17">
        <v>111.99</v>
      </c>
      <c r="AC17">
        <v>13.5</v>
      </c>
      <c r="AD17">
        <v>0</v>
      </c>
      <c r="AE17">
        <v>0</v>
      </c>
      <c r="AF17">
        <v>111.99</v>
      </c>
      <c r="AG17">
        <v>13.5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0.1</v>
      </c>
      <c r="AU17" t="s">
        <v>6</v>
      </c>
      <c r="AV17">
        <v>0</v>
      </c>
      <c r="AW17">
        <v>2</v>
      </c>
      <c r="AX17">
        <v>28045224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Y17*Source!I34</f>
        <v>0.2</v>
      </c>
      <c r="CY17">
        <f>AB17</f>
        <v>111.99</v>
      </c>
      <c r="CZ17">
        <f>AF17</f>
        <v>111.99</v>
      </c>
      <c r="DA17">
        <f>AJ17</f>
        <v>1</v>
      </c>
      <c r="DB17">
        <f t="shared" si="0"/>
        <v>11.2</v>
      </c>
      <c r="DC17">
        <f t="shared" si="1"/>
        <v>1.35</v>
      </c>
    </row>
    <row r="18" spans="1:107" x14ac:dyDescent="0.2">
      <c r="A18">
        <f>ROW(Source!A34)</f>
        <v>34</v>
      </c>
      <c r="B18">
        <v>28045047</v>
      </c>
      <c r="C18">
        <v>28045221</v>
      </c>
      <c r="D18">
        <v>25230420</v>
      </c>
      <c r="E18">
        <v>1</v>
      </c>
      <c r="F18">
        <v>1</v>
      </c>
      <c r="G18">
        <v>1</v>
      </c>
      <c r="H18">
        <v>2</v>
      </c>
      <c r="I18" t="s">
        <v>418</v>
      </c>
      <c r="J18" t="s">
        <v>419</v>
      </c>
      <c r="K18" t="s">
        <v>420</v>
      </c>
      <c r="L18">
        <v>1368</v>
      </c>
      <c r="N18">
        <v>1011</v>
      </c>
      <c r="O18" t="s">
        <v>405</v>
      </c>
      <c r="P18" t="s">
        <v>405</v>
      </c>
      <c r="Q18">
        <v>1</v>
      </c>
      <c r="W18">
        <v>0</v>
      </c>
      <c r="X18">
        <v>1544661785</v>
      </c>
      <c r="Y18">
        <v>0.72</v>
      </c>
      <c r="AA18">
        <v>0</v>
      </c>
      <c r="AB18">
        <v>6.9</v>
      </c>
      <c r="AC18">
        <v>0</v>
      </c>
      <c r="AD18">
        <v>0</v>
      </c>
      <c r="AE18">
        <v>0</v>
      </c>
      <c r="AF18">
        <v>6.9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0.72</v>
      </c>
      <c r="AU18" t="s">
        <v>6</v>
      </c>
      <c r="AV18">
        <v>0</v>
      </c>
      <c r="AW18">
        <v>2</v>
      </c>
      <c r="AX18">
        <v>28045225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Y18*Source!I34</f>
        <v>1.44</v>
      </c>
      <c r="CY18">
        <f>AB18</f>
        <v>6.9</v>
      </c>
      <c r="CZ18">
        <f>AF18</f>
        <v>6.9</v>
      </c>
      <c r="DA18">
        <f>AJ18</f>
        <v>1</v>
      </c>
      <c r="DB18">
        <f t="shared" si="0"/>
        <v>4.97</v>
      </c>
      <c r="DC18">
        <f t="shared" si="1"/>
        <v>0</v>
      </c>
    </row>
    <row r="19" spans="1:107" x14ac:dyDescent="0.2">
      <c r="A19">
        <f>ROW(Source!A34)</f>
        <v>34</v>
      </c>
      <c r="B19">
        <v>28045047</v>
      </c>
      <c r="C19">
        <v>28045221</v>
      </c>
      <c r="D19">
        <v>25231607</v>
      </c>
      <c r="E19">
        <v>1</v>
      </c>
      <c r="F19">
        <v>1</v>
      </c>
      <c r="G19">
        <v>1</v>
      </c>
      <c r="H19">
        <v>2</v>
      </c>
      <c r="I19" t="s">
        <v>421</v>
      </c>
      <c r="J19" t="s">
        <v>422</v>
      </c>
      <c r="K19" t="s">
        <v>423</v>
      </c>
      <c r="L19">
        <v>1368</v>
      </c>
      <c r="N19">
        <v>1011</v>
      </c>
      <c r="O19" t="s">
        <v>405</v>
      </c>
      <c r="P19" t="s">
        <v>405</v>
      </c>
      <c r="Q19">
        <v>1</v>
      </c>
      <c r="W19">
        <v>0</v>
      </c>
      <c r="X19">
        <v>1372534845</v>
      </c>
      <c r="Y19">
        <v>0.1</v>
      </c>
      <c r="AA19">
        <v>0</v>
      </c>
      <c r="AB19">
        <v>65.709999999999994</v>
      </c>
      <c r="AC19">
        <v>11.6</v>
      </c>
      <c r="AD19">
        <v>0</v>
      </c>
      <c r="AE19">
        <v>0</v>
      </c>
      <c r="AF19">
        <v>65.709999999999994</v>
      </c>
      <c r="AG19">
        <v>11.6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0.1</v>
      </c>
      <c r="AU19" t="s">
        <v>6</v>
      </c>
      <c r="AV19">
        <v>0</v>
      </c>
      <c r="AW19">
        <v>2</v>
      </c>
      <c r="AX19">
        <v>28045226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Y19*Source!I34</f>
        <v>0.2</v>
      </c>
      <c r="CY19">
        <f>AB19</f>
        <v>65.709999999999994</v>
      </c>
      <c r="CZ19">
        <f>AF19</f>
        <v>65.709999999999994</v>
      </c>
      <c r="DA19">
        <f>AJ19</f>
        <v>1</v>
      </c>
      <c r="DB19">
        <f t="shared" si="0"/>
        <v>6.57</v>
      </c>
      <c r="DC19">
        <f t="shared" si="1"/>
        <v>1.1599999999999999</v>
      </c>
    </row>
    <row r="20" spans="1:107" x14ac:dyDescent="0.2">
      <c r="A20">
        <f>ROW(Source!A34)</f>
        <v>34</v>
      </c>
      <c r="B20">
        <v>28045047</v>
      </c>
      <c r="C20">
        <v>28045221</v>
      </c>
      <c r="D20">
        <v>25231842</v>
      </c>
      <c r="E20">
        <v>1</v>
      </c>
      <c r="F20">
        <v>1</v>
      </c>
      <c r="G20">
        <v>1</v>
      </c>
      <c r="H20">
        <v>2</v>
      </c>
      <c r="I20" t="s">
        <v>424</v>
      </c>
      <c r="J20" t="s">
        <v>425</v>
      </c>
      <c r="K20" t="s">
        <v>426</v>
      </c>
      <c r="L20">
        <v>1368</v>
      </c>
      <c r="N20">
        <v>1011</v>
      </c>
      <c r="O20" t="s">
        <v>405</v>
      </c>
      <c r="P20" t="s">
        <v>405</v>
      </c>
      <c r="Q20">
        <v>1</v>
      </c>
      <c r="W20">
        <v>0</v>
      </c>
      <c r="X20">
        <v>792402865</v>
      </c>
      <c r="Y20">
        <v>0.57999999999999996</v>
      </c>
      <c r="AA20">
        <v>0</v>
      </c>
      <c r="AB20">
        <v>1.2</v>
      </c>
      <c r="AC20">
        <v>0</v>
      </c>
      <c r="AD20">
        <v>0</v>
      </c>
      <c r="AE20">
        <v>0</v>
      </c>
      <c r="AF20">
        <v>1.2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0.57999999999999996</v>
      </c>
      <c r="AU20" t="s">
        <v>6</v>
      </c>
      <c r="AV20">
        <v>0</v>
      </c>
      <c r="AW20">
        <v>2</v>
      </c>
      <c r="AX20">
        <v>28045227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Y20*Source!I34</f>
        <v>1.1599999999999999</v>
      </c>
      <c r="CY20">
        <f>AB20</f>
        <v>1.2</v>
      </c>
      <c r="CZ20">
        <f>AF20</f>
        <v>1.2</v>
      </c>
      <c r="DA20">
        <f>AJ20</f>
        <v>1</v>
      </c>
      <c r="DB20">
        <f t="shared" si="0"/>
        <v>0.7</v>
      </c>
      <c r="DC20">
        <f t="shared" si="1"/>
        <v>0</v>
      </c>
    </row>
    <row r="21" spans="1:107" x14ac:dyDescent="0.2">
      <c r="A21">
        <f>ROW(Source!A34)</f>
        <v>34</v>
      </c>
      <c r="B21">
        <v>28045047</v>
      </c>
      <c r="C21">
        <v>28045221</v>
      </c>
      <c r="D21">
        <v>25231911</v>
      </c>
      <c r="E21">
        <v>1</v>
      </c>
      <c r="F21">
        <v>1</v>
      </c>
      <c r="G21">
        <v>1</v>
      </c>
      <c r="H21">
        <v>2</v>
      </c>
      <c r="I21" t="s">
        <v>427</v>
      </c>
      <c r="J21" t="s">
        <v>428</v>
      </c>
      <c r="K21" t="s">
        <v>429</v>
      </c>
      <c r="L21">
        <v>1368</v>
      </c>
      <c r="N21">
        <v>1011</v>
      </c>
      <c r="O21" t="s">
        <v>405</v>
      </c>
      <c r="P21" t="s">
        <v>405</v>
      </c>
      <c r="Q21">
        <v>1</v>
      </c>
      <c r="W21">
        <v>0</v>
      </c>
      <c r="X21">
        <v>-353815937</v>
      </c>
      <c r="Y21">
        <v>3.02</v>
      </c>
      <c r="AA21">
        <v>0</v>
      </c>
      <c r="AB21">
        <v>8.1</v>
      </c>
      <c r="AC21">
        <v>0</v>
      </c>
      <c r="AD21">
        <v>0</v>
      </c>
      <c r="AE21">
        <v>0</v>
      </c>
      <c r="AF21">
        <v>8.1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3.02</v>
      </c>
      <c r="AU21" t="s">
        <v>6</v>
      </c>
      <c r="AV21">
        <v>0</v>
      </c>
      <c r="AW21">
        <v>2</v>
      </c>
      <c r="AX21">
        <v>28045228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Y21*Source!I34</f>
        <v>6.04</v>
      </c>
      <c r="CY21">
        <f>AB21</f>
        <v>8.1</v>
      </c>
      <c r="CZ21">
        <f>AF21</f>
        <v>8.1</v>
      </c>
      <c r="DA21">
        <f>AJ21</f>
        <v>1</v>
      </c>
      <c r="DB21">
        <f t="shared" si="0"/>
        <v>24.46</v>
      </c>
      <c r="DC21">
        <f t="shared" si="1"/>
        <v>0</v>
      </c>
    </row>
    <row r="22" spans="1:107" x14ac:dyDescent="0.2">
      <c r="A22">
        <f>ROW(Source!A34)</f>
        <v>34</v>
      </c>
      <c r="B22">
        <v>28045047</v>
      </c>
      <c r="C22">
        <v>28045221</v>
      </c>
      <c r="D22">
        <v>25148328</v>
      </c>
      <c r="E22">
        <v>1</v>
      </c>
      <c r="F22">
        <v>1</v>
      </c>
      <c r="G22">
        <v>1</v>
      </c>
      <c r="H22">
        <v>3</v>
      </c>
      <c r="I22" t="s">
        <v>430</v>
      </c>
      <c r="J22" t="s">
        <v>431</v>
      </c>
      <c r="K22" t="s">
        <v>432</v>
      </c>
      <c r="L22">
        <v>1339</v>
      </c>
      <c r="N22">
        <v>1007</v>
      </c>
      <c r="O22" t="s">
        <v>28</v>
      </c>
      <c r="P22" t="s">
        <v>28</v>
      </c>
      <c r="Q22">
        <v>1</v>
      </c>
      <c r="W22">
        <v>0</v>
      </c>
      <c r="X22">
        <v>1262771840</v>
      </c>
      <c r="Y22">
        <v>1.4</v>
      </c>
      <c r="AA22">
        <v>6.22</v>
      </c>
      <c r="AB22">
        <v>0</v>
      </c>
      <c r="AC22">
        <v>0</v>
      </c>
      <c r="AD22">
        <v>0</v>
      </c>
      <c r="AE22">
        <v>6.22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1.4</v>
      </c>
      <c r="AU22" t="s">
        <v>6</v>
      </c>
      <c r="AV22">
        <v>0</v>
      </c>
      <c r="AW22">
        <v>2</v>
      </c>
      <c r="AX22">
        <v>28045229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Y22*Source!I34</f>
        <v>2.8</v>
      </c>
      <c r="CY22">
        <f t="shared" ref="CY22:CY29" si="2">AA22</f>
        <v>6.22</v>
      </c>
      <c r="CZ22">
        <f t="shared" ref="CZ22:CZ29" si="3">AE22</f>
        <v>6.22</v>
      </c>
      <c r="DA22">
        <f t="shared" ref="DA22:DA29" si="4">AI22</f>
        <v>1</v>
      </c>
      <c r="DB22">
        <f t="shared" si="0"/>
        <v>8.7100000000000009</v>
      </c>
      <c r="DC22">
        <f t="shared" si="1"/>
        <v>0</v>
      </c>
    </row>
    <row r="23" spans="1:107" x14ac:dyDescent="0.2">
      <c r="A23">
        <f>ROW(Source!A34)</f>
        <v>34</v>
      </c>
      <c r="B23">
        <v>28045047</v>
      </c>
      <c r="C23">
        <v>28045221</v>
      </c>
      <c r="D23">
        <v>25148335</v>
      </c>
      <c r="E23">
        <v>1</v>
      </c>
      <c r="F23">
        <v>1</v>
      </c>
      <c r="G23">
        <v>1</v>
      </c>
      <c r="H23">
        <v>3</v>
      </c>
      <c r="I23" t="s">
        <v>433</v>
      </c>
      <c r="J23" t="s">
        <v>434</v>
      </c>
      <c r="K23" t="s">
        <v>435</v>
      </c>
      <c r="L23">
        <v>1346</v>
      </c>
      <c r="N23">
        <v>1009</v>
      </c>
      <c r="O23" t="s">
        <v>197</v>
      </c>
      <c r="P23" t="s">
        <v>197</v>
      </c>
      <c r="Q23">
        <v>1</v>
      </c>
      <c r="W23">
        <v>0</v>
      </c>
      <c r="X23">
        <v>1721895514</v>
      </c>
      <c r="Y23">
        <v>0.24</v>
      </c>
      <c r="AA23">
        <v>6.09</v>
      </c>
      <c r="AB23">
        <v>0</v>
      </c>
      <c r="AC23">
        <v>0</v>
      </c>
      <c r="AD23">
        <v>0</v>
      </c>
      <c r="AE23">
        <v>6.09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0.24</v>
      </c>
      <c r="AU23" t="s">
        <v>6</v>
      </c>
      <c r="AV23">
        <v>0</v>
      </c>
      <c r="AW23">
        <v>2</v>
      </c>
      <c r="AX23">
        <v>28045230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Y23*Source!I34</f>
        <v>0.48</v>
      </c>
      <c r="CY23">
        <f t="shared" si="2"/>
        <v>6.09</v>
      </c>
      <c r="CZ23">
        <f t="shared" si="3"/>
        <v>6.09</v>
      </c>
      <c r="DA23">
        <f t="shared" si="4"/>
        <v>1</v>
      </c>
      <c r="DB23">
        <f t="shared" si="0"/>
        <v>1.46</v>
      </c>
      <c r="DC23">
        <f t="shared" si="1"/>
        <v>0</v>
      </c>
    </row>
    <row r="24" spans="1:107" x14ac:dyDescent="0.2">
      <c r="A24">
        <f>ROW(Source!A34)</f>
        <v>34</v>
      </c>
      <c r="B24">
        <v>28045047</v>
      </c>
      <c r="C24">
        <v>28045221</v>
      </c>
      <c r="D24">
        <v>25149978</v>
      </c>
      <c r="E24">
        <v>1</v>
      </c>
      <c r="F24">
        <v>1</v>
      </c>
      <c r="G24">
        <v>1</v>
      </c>
      <c r="H24">
        <v>3</v>
      </c>
      <c r="I24" t="s">
        <v>436</v>
      </c>
      <c r="J24" t="s">
        <v>437</v>
      </c>
      <c r="K24" t="s">
        <v>438</v>
      </c>
      <c r="L24">
        <v>1383</v>
      </c>
      <c r="N24">
        <v>1013</v>
      </c>
      <c r="O24" t="s">
        <v>439</v>
      </c>
      <c r="P24" t="s">
        <v>439</v>
      </c>
      <c r="Q24">
        <v>1</v>
      </c>
      <c r="W24">
        <v>0</v>
      </c>
      <c r="X24">
        <v>-1379976516</v>
      </c>
      <c r="Y24">
        <v>9.5</v>
      </c>
      <c r="AA24">
        <v>0.4</v>
      </c>
      <c r="AB24">
        <v>0</v>
      </c>
      <c r="AC24">
        <v>0</v>
      </c>
      <c r="AD24">
        <v>0</v>
      </c>
      <c r="AE24">
        <v>0.4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9.5</v>
      </c>
      <c r="AU24" t="s">
        <v>6</v>
      </c>
      <c r="AV24">
        <v>0</v>
      </c>
      <c r="AW24">
        <v>2</v>
      </c>
      <c r="AX24">
        <v>28045231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Y24*Source!I34</f>
        <v>19</v>
      </c>
      <c r="CY24">
        <f t="shared" si="2"/>
        <v>0.4</v>
      </c>
      <c r="CZ24">
        <f t="shared" si="3"/>
        <v>0.4</v>
      </c>
      <c r="DA24">
        <f t="shared" si="4"/>
        <v>1</v>
      </c>
      <c r="DB24">
        <f t="shared" si="0"/>
        <v>3.8</v>
      </c>
      <c r="DC24">
        <f t="shared" si="1"/>
        <v>0</v>
      </c>
    </row>
    <row r="25" spans="1:107" x14ac:dyDescent="0.2">
      <c r="A25">
        <f>ROW(Source!A34)</f>
        <v>34</v>
      </c>
      <c r="B25">
        <v>28045047</v>
      </c>
      <c r="C25">
        <v>28045221</v>
      </c>
      <c r="D25">
        <v>25151433</v>
      </c>
      <c r="E25">
        <v>1</v>
      </c>
      <c r="F25">
        <v>1</v>
      </c>
      <c r="G25">
        <v>1</v>
      </c>
      <c r="H25">
        <v>3</v>
      </c>
      <c r="I25" t="s">
        <v>440</v>
      </c>
      <c r="J25" t="s">
        <v>441</v>
      </c>
      <c r="K25" t="s">
        <v>442</v>
      </c>
      <c r="L25">
        <v>1348</v>
      </c>
      <c r="N25">
        <v>1009</v>
      </c>
      <c r="O25" t="s">
        <v>24</v>
      </c>
      <c r="P25" t="s">
        <v>24</v>
      </c>
      <c r="Q25">
        <v>1000</v>
      </c>
      <c r="W25">
        <v>0</v>
      </c>
      <c r="X25">
        <v>245770089</v>
      </c>
      <c r="Y25">
        <v>3.5000000000000001E-3</v>
      </c>
      <c r="AA25">
        <v>11524</v>
      </c>
      <c r="AB25">
        <v>0</v>
      </c>
      <c r="AC25">
        <v>0</v>
      </c>
      <c r="AD25">
        <v>0</v>
      </c>
      <c r="AE25">
        <v>11524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3.5000000000000001E-3</v>
      </c>
      <c r="AU25" t="s">
        <v>6</v>
      </c>
      <c r="AV25">
        <v>0</v>
      </c>
      <c r="AW25">
        <v>2</v>
      </c>
      <c r="AX25">
        <v>28045232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Y25*Source!I34</f>
        <v>7.0000000000000001E-3</v>
      </c>
      <c r="CY25">
        <f t="shared" si="2"/>
        <v>11524</v>
      </c>
      <c r="CZ25">
        <f t="shared" si="3"/>
        <v>11524</v>
      </c>
      <c r="DA25">
        <f t="shared" si="4"/>
        <v>1</v>
      </c>
      <c r="DB25">
        <f t="shared" si="0"/>
        <v>40.33</v>
      </c>
      <c r="DC25">
        <f t="shared" si="1"/>
        <v>0</v>
      </c>
    </row>
    <row r="26" spans="1:107" x14ac:dyDescent="0.2">
      <c r="A26">
        <f>ROW(Source!A34)</f>
        <v>34</v>
      </c>
      <c r="B26">
        <v>28045047</v>
      </c>
      <c r="C26">
        <v>28045221</v>
      </c>
      <c r="D26">
        <v>25171454</v>
      </c>
      <c r="E26">
        <v>1</v>
      </c>
      <c r="F26">
        <v>1</v>
      </c>
      <c r="G26">
        <v>1</v>
      </c>
      <c r="H26">
        <v>3</v>
      </c>
      <c r="I26" t="s">
        <v>443</v>
      </c>
      <c r="J26" t="s">
        <v>444</v>
      </c>
      <c r="K26" t="s">
        <v>445</v>
      </c>
      <c r="L26">
        <v>1346</v>
      </c>
      <c r="N26">
        <v>1009</v>
      </c>
      <c r="O26" t="s">
        <v>197</v>
      </c>
      <c r="P26" t="s">
        <v>197</v>
      </c>
      <c r="Q26">
        <v>1</v>
      </c>
      <c r="W26">
        <v>0</v>
      </c>
      <c r="X26">
        <v>-1746583631</v>
      </c>
      <c r="Y26">
        <v>15.2</v>
      </c>
      <c r="AA26">
        <v>12.6</v>
      </c>
      <c r="AB26">
        <v>0</v>
      </c>
      <c r="AC26">
        <v>0</v>
      </c>
      <c r="AD26">
        <v>0</v>
      </c>
      <c r="AE26">
        <v>12.6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15.2</v>
      </c>
      <c r="AU26" t="s">
        <v>6</v>
      </c>
      <c r="AV26">
        <v>0</v>
      </c>
      <c r="AW26">
        <v>2</v>
      </c>
      <c r="AX26">
        <v>28045233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Y26*Source!I34</f>
        <v>30.4</v>
      </c>
      <c r="CY26">
        <f t="shared" si="2"/>
        <v>12.6</v>
      </c>
      <c r="CZ26">
        <f t="shared" si="3"/>
        <v>12.6</v>
      </c>
      <c r="DA26">
        <f t="shared" si="4"/>
        <v>1</v>
      </c>
      <c r="DB26">
        <f t="shared" si="0"/>
        <v>191.52</v>
      </c>
      <c r="DC26">
        <f t="shared" si="1"/>
        <v>0</v>
      </c>
    </row>
    <row r="27" spans="1:107" x14ac:dyDescent="0.2">
      <c r="A27">
        <f>ROW(Source!A34)</f>
        <v>34</v>
      </c>
      <c r="B27">
        <v>28045047</v>
      </c>
      <c r="C27">
        <v>28045221</v>
      </c>
      <c r="D27">
        <v>25147235</v>
      </c>
      <c r="E27">
        <v>17</v>
      </c>
      <c r="F27">
        <v>1</v>
      </c>
      <c r="G27">
        <v>1</v>
      </c>
      <c r="H27">
        <v>3</v>
      </c>
      <c r="I27" t="s">
        <v>446</v>
      </c>
      <c r="J27" t="s">
        <v>6</v>
      </c>
      <c r="K27" t="s">
        <v>447</v>
      </c>
      <c r="L27">
        <v>1374</v>
      </c>
      <c r="N27">
        <v>1013</v>
      </c>
      <c r="O27" t="s">
        <v>448</v>
      </c>
      <c r="P27" t="s">
        <v>448</v>
      </c>
      <c r="Q27">
        <v>1</v>
      </c>
      <c r="W27">
        <v>0</v>
      </c>
      <c r="X27">
        <v>-1731369543</v>
      </c>
      <c r="Y27">
        <v>5.9</v>
      </c>
      <c r="AA27">
        <v>1</v>
      </c>
      <c r="AB27">
        <v>0</v>
      </c>
      <c r="AC27">
        <v>0</v>
      </c>
      <c r="AD27">
        <v>0</v>
      </c>
      <c r="AE27">
        <v>1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5.9</v>
      </c>
      <c r="AU27" t="s">
        <v>6</v>
      </c>
      <c r="AV27">
        <v>0</v>
      </c>
      <c r="AW27">
        <v>2</v>
      </c>
      <c r="AX27">
        <v>28045234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Y27*Source!I34</f>
        <v>11.8</v>
      </c>
      <c r="CY27">
        <f t="shared" si="2"/>
        <v>1</v>
      </c>
      <c r="CZ27">
        <f t="shared" si="3"/>
        <v>1</v>
      </c>
      <c r="DA27">
        <f t="shared" si="4"/>
        <v>1</v>
      </c>
      <c r="DB27">
        <f t="shared" si="0"/>
        <v>5.9</v>
      </c>
      <c r="DC27">
        <f t="shared" si="1"/>
        <v>0</v>
      </c>
    </row>
    <row r="28" spans="1:107" x14ac:dyDescent="0.2">
      <c r="A28">
        <f>ROW(Source!A34)</f>
        <v>34</v>
      </c>
      <c r="B28">
        <v>28045047</v>
      </c>
      <c r="C28">
        <v>28045221</v>
      </c>
      <c r="D28">
        <v>0</v>
      </c>
      <c r="E28">
        <v>0</v>
      </c>
      <c r="F28">
        <v>1</v>
      </c>
      <c r="G28">
        <v>1</v>
      </c>
      <c r="H28">
        <v>3</v>
      </c>
      <c r="I28" t="s">
        <v>59</v>
      </c>
      <c r="J28" t="s">
        <v>6</v>
      </c>
      <c r="K28" t="s">
        <v>60</v>
      </c>
      <c r="L28">
        <v>1354</v>
      </c>
      <c r="N28">
        <v>1010</v>
      </c>
      <c r="O28" t="s">
        <v>61</v>
      </c>
      <c r="P28" t="s">
        <v>61</v>
      </c>
      <c r="Q28">
        <v>1</v>
      </c>
      <c r="W28">
        <v>0</v>
      </c>
      <c r="X28">
        <v>-1076961694</v>
      </c>
      <c r="Y28">
        <v>0.5</v>
      </c>
      <c r="AA28">
        <v>51852.480000000003</v>
      </c>
      <c r="AB28">
        <v>0</v>
      </c>
      <c r="AC28">
        <v>0</v>
      </c>
      <c r="AD28">
        <v>0</v>
      </c>
      <c r="AE28">
        <v>51852.480000000003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</v>
      </c>
      <c r="AT28">
        <v>0.5</v>
      </c>
      <c r="AU28" t="s">
        <v>6</v>
      </c>
      <c r="AV28">
        <v>0</v>
      </c>
      <c r="AW28">
        <v>1</v>
      </c>
      <c r="AX28">
        <v>-1</v>
      </c>
      <c r="AY28">
        <v>0</v>
      </c>
      <c r="AZ28">
        <v>0</v>
      </c>
      <c r="BA28" t="s">
        <v>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Y28*Source!I34</f>
        <v>1</v>
      </c>
      <c r="CY28">
        <f t="shared" si="2"/>
        <v>51852.480000000003</v>
      </c>
      <c r="CZ28">
        <f t="shared" si="3"/>
        <v>51852.480000000003</v>
      </c>
      <c r="DA28">
        <f t="shared" si="4"/>
        <v>1</v>
      </c>
      <c r="DB28">
        <f t="shared" si="0"/>
        <v>25926.240000000002</v>
      </c>
      <c r="DC28">
        <f t="shared" si="1"/>
        <v>0</v>
      </c>
    </row>
    <row r="29" spans="1:107" x14ac:dyDescent="0.2">
      <c r="A29">
        <f>ROW(Source!A34)</f>
        <v>34</v>
      </c>
      <c r="B29">
        <v>28045047</v>
      </c>
      <c r="C29">
        <v>28045221</v>
      </c>
      <c r="D29">
        <v>0</v>
      </c>
      <c r="E29">
        <v>0</v>
      </c>
      <c r="F29">
        <v>1</v>
      </c>
      <c r="G29">
        <v>1</v>
      </c>
      <c r="H29">
        <v>3</v>
      </c>
      <c r="I29" t="s">
        <v>59</v>
      </c>
      <c r="J29" t="s">
        <v>6</v>
      </c>
      <c r="K29" t="s">
        <v>65</v>
      </c>
      <c r="L29">
        <v>1354</v>
      </c>
      <c r="N29">
        <v>1010</v>
      </c>
      <c r="O29" t="s">
        <v>61</v>
      </c>
      <c r="P29" t="s">
        <v>61</v>
      </c>
      <c r="Q29">
        <v>1</v>
      </c>
      <c r="W29">
        <v>0</v>
      </c>
      <c r="X29">
        <v>-1355966971</v>
      </c>
      <c r="Y29">
        <v>0.5</v>
      </c>
      <c r="AA29">
        <v>136642.20000000001</v>
      </c>
      <c r="AB29">
        <v>0</v>
      </c>
      <c r="AC29">
        <v>0</v>
      </c>
      <c r="AD29">
        <v>0</v>
      </c>
      <c r="AE29">
        <v>136642.20000000001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6</v>
      </c>
      <c r="AT29">
        <v>0.5</v>
      </c>
      <c r="AU29" t="s">
        <v>6</v>
      </c>
      <c r="AV29">
        <v>0</v>
      </c>
      <c r="AW29">
        <v>1</v>
      </c>
      <c r="AX29">
        <v>-1</v>
      </c>
      <c r="AY29">
        <v>0</v>
      </c>
      <c r="AZ29">
        <v>0</v>
      </c>
      <c r="BA29" t="s">
        <v>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Y29*Source!I34</f>
        <v>1</v>
      </c>
      <c r="CY29">
        <f t="shared" si="2"/>
        <v>136642.20000000001</v>
      </c>
      <c r="CZ29">
        <f t="shared" si="3"/>
        <v>136642.20000000001</v>
      </c>
      <c r="DA29">
        <f t="shared" si="4"/>
        <v>1</v>
      </c>
      <c r="DB29">
        <f t="shared" si="0"/>
        <v>68321.100000000006</v>
      </c>
      <c r="DC29">
        <f t="shared" si="1"/>
        <v>0</v>
      </c>
    </row>
    <row r="30" spans="1:107" x14ac:dyDescent="0.2">
      <c r="A30">
        <f>ROW(Source!A35)</f>
        <v>35</v>
      </c>
      <c r="B30">
        <v>28045061</v>
      </c>
      <c r="C30">
        <v>28045221</v>
      </c>
      <c r="D30">
        <v>25412930</v>
      </c>
      <c r="E30">
        <v>1</v>
      </c>
      <c r="F30">
        <v>1</v>
      </c>
      <c r="G30">
        <v>1</v>
      </c>
      <c r="H30">
        <v>1</v>
      </c>
      <c r="I30" t="s">
        <v>411</v>
      </c>
      <c r="J30" t="s">
        <v>6</v>
      </c>
      <c r="K30" t="s">
        <v>412</v>
      </c>
      <c r="L30">
        <v>1191</v>
      </c>
      <c r="N30">
        <v>1013</v>
      </c>
      <c r="O30" t="s">
        <v>401</v>
      </c>
      <c r="P30" t="s">
        <v>401</v>
      </c>
      <c r="Q30">
        <v>1</v>
      </c>
      <c r="W30">
        <v>0</v>
      </c>
      <c r="X30">
        <v>-1081351934</v>
      </c>
      <c r="Y30">
        <v>31.4</v>
      </c>
      <c r="AA30">
        <v>0</v>
      </c>
      <c r="AB30">
        <v>0</v>
      </c>
      <c r="AC30">
        <v>0</v>
      </c>
      <c r="AD30">
        <v>63.07</v>
      </c>
      <c r="AE30">
        <v>0</v>
      </c>
      <c r="AF30">
        <v>0</v>
      </c>
      <c r="AG30">
        <v>0</v>
      </c>
      <c r="AH30">
        <v>9.4</v>
      </c>
      <c r="AI30">
        <v>1</v>
      </c>
      <c r="AJ30">
        <v>1</v>
      </c>
      <c r="AK30">
        <v>1</v>
      </c>
      <c r="AL30">
        <v>6.71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31.4</v>
      </c>
      <c r="AU30" t="s">
        <v>6</v>
      </c>
      <c r="AV30">
        <v>1</v>
      </c>
      <c r="AW30">
        <v>2</v>
      </c>
      <c r="AX30">
        <v>28045222</v>
      </c>
      <c r="AY30">
        <v>1</v>
      </c>
      <c r="AZ30">
        <v>0</v>
      </c>
      <c r="BA30">
        <v>28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Y30*Source!I35</f>
        <v>62.8</v>
      </c>
      <c r="CY30">
        <f>AD30</f>
        <v>63.07</v>
      </c>
      <c r="CZ30">
        <f>AH30</f>
        <v>9.4</v>
      </c>
      <c r="DA30">
        <f>AL30</f>
        <v>6.71</v>
      </c>
      <c r="DB30">
        <f t="shared" si="0"/>
        <v>295.16000000000003</v>
      </c>
      <c r="DC30">
        <f t="shared" si="1"/>
        <v>0</v>
      </c>
    </row>
    <row r="31" spans="1:107" x14ac:dyDescent="0.2">
      <c r="A31">
        <f>ROW(Source!A35)</f>
        <v>35</v>
      </c>
      <c r="B31">
        <v>28045061</v>
      </c>
      <c r="C31">
        <v>28045221</v>
      </c>
      <c r="D31">
        <v>25412928</v>
      </c>
      <c r="E31">
        <v>1</v>
      </c>
      <c r="F31">
        <v>1</v>
      </c>
      <c r="G31">
        <v>1</v>
      </c>
      <c r="H31">
        <v>1</v>
      </c>
      <c r="I31" t="s">
        <v>413</v>
      </c>
      <c r="J31" t="s">
        <v>6</v>
      </c>
      <c r="K31" t="s">
        <v>414</v>
      </c>
      <c r="L31">
        <v>1191</v>
      </c>
      <c r="N31">
        <v>1013</v>
      </c>
      <c r="O31" t="s">
        <v>401</v>
      </c>
      <c r="P31" t="s">
        <v>401</v>
      </c>
      <c r="Q31">
        <v>1</v>
      </c>
      <c r="W31">
        <v>0</v>
      </c>
      <c r="X31">
        <v>-1417349443</v>
      </c>
      <c r="Y31">
        <v>0.2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6.71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0.2</v>
      </c>
      <c r="AU31" t="s">
        <v>6</v>
      </c>
      <c r="AV31">
        <v>2</v>
      </c>
      <c r="AW31">
        <v>2</v>
      </c>
      <c r="AX31">
        <v>28045223</v>
      </c>
      <c r="AY31">
        <v>1</v>
      </c>
      <c r="AZ31">
        <v>0</v>
      </c>
      <c r="BA31">
        <v>29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Y31*Source!I35</f>
        <v>0.4</v>
      </c>
      <c r="CY31">
        <f>AD31</f>
        <v>0</v>
      </c>
      <c r="CZ31">
        <f>AH31</f>
        <v>0</v>
      </c>
      <c r="DA31">
        <f>AL31</f>
        <v>1</v>
      </c>
      <c r="DB31">
        <f t="shared" si="0"/>
        <v>0</v>
      </c>
      <c r="DC31">
        <f t="shared" si="1"/>
        <v>0</v>
      </c>
    </row>
    <row r="32" spans="1:107" x14ac:dyDescent="0.2">
      <c r="A32">
        <f>ROW(Source!A35)</f>
        <v>35</v>
      </c>
      <c r="B32">
        <v>28045061</v>
      </c>
      <c r="C32">
        <v>28045221</v>
      </c>
      <c r="D32">
        <v>25230220</v>
      </c>
      <c r="E32">
        <v>1</v>
      </c>
      <c r="F32">
        <v>1</v>
      </c>
      <c r="G32">
        <v>1</v>
      </c>
      <c r="H32">
        <v>2</v>
      </c>
      <c r="I32" t="s">
        <v>415</v>
      </c>
      <c r="J32" t="s">
        <v>416</v>
      </c>
      <c r="K32" t="s">
        <v>417</v>
      </c>
      <c r="L32">
        <v>1368</v>
      </c>
      <c r="N32">
        <v>1011</v>
      </c>
      <c r="O32" t="s">
        <v>405</v>
      </c>
      <c r="P32" t="s">
        <v>405</v>
      </c>
      <c r="Q32">
        <v>1</v>
      </c>
      <c r="W32">
        <v>0</v>
      </c>
      <c r="X32">
        <v>-1718674368</v>
      </c>
      <c r="Y32">
        <v>0.1</v>
      </c>
      <c r="AA32">
        <v>0</v>
      </c>
      <c r="AB32">
        <v>751.45</v>
      </c>
      <c r="AC32">
        <v>13.5</v>
      </c>
      <c r="AD32">
        <v>0</v>
      </c>
      <c r="AE32">
        <v>0</v>
      </c>
      <c r="AF32">
        <v>111.99</v>
      </c>
      <c r="AG32">
        <v>13.5</v>
      </c>
      <c r="AH32">
        <v>0</v>
      </c>
      <c r="AI32">
        <v>1</v>
      </c>
      <c r="AJ32">
        <v>6.71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0.1</v>
      </c>
      <c r="AU32" t="s">
        <v>6</v>
      </c>
      <c r="AV32">
        <v>0</v>
      </c>
      <c r="AW32">
        <v>2</v>
      </c>
      <c r="AX32">
        <v>28045224</v>
      </c>
      <c r="AY32">
        <v>1</v>
      </c>
      <c r="AZ32">
        <v>0</v>
      </c>
      <c r="BA32">
        <v>30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Y32*Source!I35</f>
        <v>0.2</v>
      </c>
      <c r="CY32">
        <f>AB32</f>
        <v>751.45</v>
      </c>
      <c r="CZ32">
        <f>AF32</f>
        <v>111.99</v>
      </c>
      <c r="DA32">
        <f>AJ32</f>
        <v>6.71</v>
      </c>
      <c r="DB32">
        <f t="shared" si="0"/>
        <v>11.2</v>
      </c>
      <c r="DC32">
        <f t="shared" si="1"/>
        <v>1.35</v>
      </c>
    </row>
    <row r="33" spans="1:107" x14ac:dyDescent="0.2">
      <c r="A33">
        <f>ROW(Source!A35)</f>
        <v>35</v>
      </c>
      <c r="B33">
        <v>28045061</v>
      </c>
      <c r="C33">
        <v>28045221</v>
      </c>
      <c r="D33">
        <v>25230420</v>
      </c>
      <c r="E33">
        <v>1</v>
      </c>
      <c r="F33">
        <v>1</v>
      </c>
      <c r="G33">
        <v>1</v>
      </c>
      <c r="H33">
        <v>2</v>
      </c>
      <c r="I33" t="s">
        <v>418</v>
      </c>
      <c r="J33" t="s">
        <v>419</v>
      </c>
      <c r="K33" t="s">
        <v>420</v>
      </c>
      <c r="L33">
        <v>1368</v>
      </c>
      <c r="N33">
        <v>1011</v>
      </c>
      <c r="O33" t="s">
        <v>405</v>
      </c>
      <c r="P33" t="s">
        <v>405</v>
      </c>
      <c r="Q33">
        <v>1</v>
      </c>
      <c r="W33">
        <v>0</v>
      </c>
      <c r="X33">
        <v>1544661785</v>
      </c>
      <c r="Y33">
        <v>0.72</v>
      </c>
      <c r="AA33">
        <v>0</v>
      </c>
      <c r="AB33">
        <v>46.3</v>
      </c>
      <c r="AC33">
        <v>0</v>
      </c>
      <c r="AD33">
        <v>0</v>
      </c>
      <c r="AE33">
        <v>0</v>
      </c>
      <c r="AF33">
        <v>6.9</v>
      </c>
      <c r="AG33">
        <v>0</v>
      </c>
      <c r="AH33">
        <v>0</v>
      </c>
      <c r="AI33">
        <v>1</v>
      </c>
      <c r="AJ33">
        <v>6.71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0.72</v>
      </c>
      <c r="AU33" t="s">
        <v>6</v>
      </c>
      <c r="AV33">
        <v>0</v>
      </c>
      <c r="AW33">
        <v>2</v>
      </c>
      <c r="AX33">
        <v>28045225</v>
      </c>
      <c r="AY33">
        <v>1</v>
      </c>
      <c r="AZ33">
        <v>0</v>
      </c>
      <c r="BA33">
        <v>31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Y33*Source!I35</f>
        <v>1.44</v>
      </c>
      <c r="CY33">
        <f>AB33</f>
        <v>46.3</v>
      </c>
      <c r="CZ33">
        <f>AF33</f>
        <v>6.9</v>
      </c>
      <c r="DA33">
        <f>AJ33</f>
        <v>6.71</v>
      </c>
      <c r="DB33">
        <f t="shared" si="0"/>
        <v>4.97</v>
      </c>
      <c r="DC33">
        <f t="shared" si="1"/>
        <v>0</v>
      </c>
    </row>
    <row r="34" spans="1:107" x14ac:dyDescent="0.2">
      <c r="A34">
        <f>ROW(Source!A35)</f>
        <v>35</v>
      </c>
      <c r="B34">
        <v>28045061</v>
      </c>
      <c r="C34">
        <v>28045221</v>
      </c>
      <c r="D34">
        <v>25231607</v>
      </c>
      <c r="E34">
        <v>1</v>
      </c>
      <c r="F34">
        <v>1</v>
      </c>
      <c r="G34">
        <v>1</v>
      </c>
      <c r="H34">
        <v>2</v>
      </c>
      <c r="I34" t="s">
        <v>421</v>
      </c>
      <c r="J34" t="s">
        <v>422</v>
      </c>
      <c r="K34" t="s">
        <v>423</v>
      </c>
      <c r="L34">
        <v>1368</v>
      </c>
      <c r="N34">
        <v>1011</v>
      </c>
      <c r="O34" t="s">
        <v>405</v>
      </c>
      <c r="P34" t="s">
        <v>405</v>
      </c>
      <c r="Q34">
        <v>1</v>
      </c>
      <c r="W34">
        <v>0</v>
      </c>
      <c r="X34">
        <v>1372534845</v>
      </c>
      <c r="Y34">
        <v>0.1</v>
      </c>
      <c r="AA34">
        <v>0</v>
      </c>
      <c r="AB34">
        <v>440.91</v>
      </c>
      <c r="AC34">
        <v>11.6</v>
      </c>
      <c r="AD34">
        <v>0</v>
      </c>
      <c r="AE34">
        <v>0</v>
      </c>
      <c r="AF34">
        <v>65.709999999999994</v>
      </c>
      <c r="AG34">
        <v>11.6</v>
      </c>
      <c r="AH34">
        <v>0</v>
      </c>
      <c r="AI34">
        <v>1</v>
      </c>
      <c r="AJ34">
        <v>6.71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0.1</v>
      </c>
      <c r="AU34" t="s">
        <v>6</v>
      </c>
      <c r="AV34">
        <v>0</v>
      </c>
      <c r="AW34">
        <v>2</v>
      </c>
      <c r="AX34">
        <v>28045226</v>
      </c>
      <c r="AY34">
        <v>1</v>
      </c>
      <c r="AZ34">
        <v>0</v>
      </c>
      <c r="BA34">
        <v>32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Y34*Source!I35</f>
        <v>0.2</v>
      </c>
      <c r="CY34">
        <f>AB34</f>
        <v>440.91</v>
      </c>
      <c r="CZ34">
        <f>AF34</f>
        <v>65.709999999999994</v>
      </c>
      <c r="DA34">
        <f>AJ34</f>
        <v>6.71</v>
      </c>
      <c r="DB34">
        <f t="shared" si="0"/>
        <v>6.57</v>
      </c>
      <c r="DC34">
        <f t="shared" si="1"/>
        <v>1.1599999999999999</v>
      </c>
    </row>
    <row r="35" spans="1:107" x14ac:dyDescent="0.2">
      <c r="A35">
        <f>ROW(Source!A35)</f>
        <v>35</v>
      </c>
      <c r="B35">
        <v>28045061</v>
      </c>
      <c r="C35">
        <v>28045221</v>
      </c>
      <c r="D35">
        <v>25231842</v>
      </c>
      <c r="E35">
        <v>1</v>
      </c>
      <c r="F35">
        <v>1</v>
      </c>
      <c r="G35">
        <v>1</v>
      </c>
      <c r="H35">
        <v>2</v>
      </c>
      <c r="I35" t="s">
        <v>424</v>
      </c>
      <c r="J35" t="s">
        <v>425</v>
      </c>
      <c r="K35" t="s">
        <v>426</v>
      </c>
      <c r="L35">
        <v>1368</v>
      </c>
      <c r="N35">
        <v>1011</v>
      </c>
      <c r="O35" t="s">
        <v>405</v>
      </c>
      <c r="P35" t="s">
        <v>405</v>
      </c>
      <c r="Q35">
        <v>1</v>
      </c>
      <c r="W35">
        <v>0</v>
      </c>
      <c r="X35">
        <v>792402865</v>
      </c>
      <c r="Y35">
        <v>0.57999999999999996</v>
      </c>
      <c r="AA35">
        <v>0</v>
      </c>
      <c r="AB35">
        <v>8.0500000000000007</v>
      </c>
      <c r="AC35">
        <v>0</v>
      </c>
      <c r="AD35">
        <v>0</v>
      </c>
      <c r="AE35">
        <v>0</v>
      </c>
      <c r="AF35">
        <v>1.2</v>
      </c>
      <c r="AG35">
        <v>0</v>
      </c>
      <c r="AH35">
        <v>0</v>
      </c>
      <c r="AI35">
        <v>1</v>
      </c>
      <c r="AJ35">
        <v>6.71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0.57999999999999996</v>
      </c>
      <c r="AU35" t="s">
        <v>6</v>
      </c>
      <c r="AV35">
        <v>0</v>
      </c>
      <c r="AW35">
        <v>2</v>
      </c>
      <c r="AX35">
        <v>28045227</v>
      </c>
      <c r="AY35">
        <v>1</v>
      </c>
      <c r="AZ35">
        <v>0</v>
      </c>
      <c r="BA35">
        <v>33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Y35*Source!I35</f>
        <v>1.1599999999999999</v>
      </c>
      <c r="CY35">
        <f>AB35</f>
        <v>8.0500000000000007</v>
      </c>
      <c r="CZ35">
        <f>AF35</f>
        <v>1.2</v>
      </c>
      <c r="DA35">
        <f>AJ35</f>
        <v>6.71</v>
      </c>
      <c r="DB35">
        <f t="shared" si="0"/>
        <v>0.7</v>
      </c>
      <c r="DC35">
        <f t="shared" si="1"/>
        <v>0</v>
      </c>
    </row>
    <row r="36" spans="1:107" x14ac:dyDescent="0.2">
      <c r="A36">
        <f>ROW(Source!A35)</f>
        <v>35</v>
      </c>
      <c r="B36">
        <v>28045061</v>
      </c>
      <c r="C36">
        <v>28045221</v>
      </c>
      <c r="D36">
        <v>25231911</v>
      </c>
      <c r="E36">
        <v>1</v>
      </c>
      <c r="F36">
        <v>1</v>
      </c>
      <c r="G36">
        <v>1</v>
      </c>
      <c r="H36">
        <v>2</v>
      </c>
      <c r="I36" t="s">
        <v>427</v>
      </c>
      <c r="J36" t="s">
        <v>428</v>
      </c>
      <c r="K36" t="s">
        <v>429</v>
      </c>
      <c r="L36">
        <v>1368</v>
      </c>
      <c r="N36">
        <v>1011</v>
      </c>
      <c r="O36" t="s">
        <v>405</v>
      </c>
      <c r="P36" t="s">
        <v>405</v>
      </c>
      <c r="Q36">
        <v>1</v>
      </c>
      <c r="W36">
        <v>0</v>
      </c>
      <c r="X36">
        <v>-353815937</v>
      </c>
      <c r="Y36">
        <v>3.02</v>
      </c>
      <c r="AA36">
        <v>0</v>
      </c>
      <c r="AB36">
        <v>54.35</v>
      </c>
      <c r="AC36">
        <v>0</v>
      </c>
      <c r="AD36">
        <v>0</v>
      </c>
      <c r="AE36">
        <v>0</v>
      </c>
      <c r="AF36">
        <v>8.1</v>
      </c>
      <c r="AG36">
        <v>0</v>
      </c>
      <c r="AH36">
        <v>0</v>
      </c>
      <c r="AI36">
        <v>1</v>
      </c>
      <c r="AJ36">
        <v>6.71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3.02</v>
      </c>
      <c r="AU36" t="s">
        <v>6</v>
      </c>
      <c r="AV36">
        <v>0</v>
      </c>
      <c r="AW36">
        <v>2</v>
      </c>
      <c r="AX36">
        <v>28045228</v>
      </c>
      <c r="AY36">
        <v>1</v>
      </c>
      <c r="AZ36">
        <v>0</v>
      </c>
      <c r="BA36">
        <v>34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Y36*Source!I35</f>
        <v>6.04</v>
      </c>
      <c r="CY36">
        <f>AB36</f>
        <v>54.35</v>
      </c>
      <c r="CZ36">
        <f>AF36</f>
        <v>8.1</v>
      </c>
      <c r="DA36">
        <f>AJ36</f>
        <v>6.71</v>
      </c>
      <c r="DB36">
        <f t="shared" si="0"/>
        <v>24.46</v>
      </c>
      <c r="DC36">
        <f t="shared" si="1"/>
        <v>0</v>
      </c>
    </row>
    <row r="37" spans="1:107" x14ac:dyDescent="0.2">
      <c r="A37">
        <f>ROW(Source!A35)</f>
        <v>35</v>
      </c>
      <c r="B37">
        <v>28045061</v>
      </c>
      <c r="C37">
        <v>28045221</v>
      </c>
      <c r="D37">
        <v>25148328</v>
      </c>
      <c r="E37">
        <v>1</v>
      </c>
      <c r="F37">
        <v>1</v>
      </c>
      <c r="G37">
        <v>1</v>
      </c>
      <c r="H37">
        <v>3</v>
      </c>
      <c r="I37" t="s">
        <v>430</v>
      </c>
      <c r="J37" t="s">
        <v>431</v>
      </c>
      <c r="K37" t="s">
        <v>432</v>
      </c>
      <c r="L37">
        <v>1339</v>
      </c>
      <c r="N37">
        <v>1007</v>
      </c>
      <c r="O37" t="s">
        <v>28</v>
      </c>
      <c r="P37" t="s">
        <v>28</v>
      </c>
      <c r="Q37">
        <v>1</v>
      </c>
      <c r="W37">
        <v>0</v>
      </c>
      <c r="X37">
        <v>1262771840</v>
      </c>
      <c r="Y37">
        <v>1.4</v>
      </c>
      <c r="AA37">
        <v>41.74</v>
      </c>
      <c r="AB37">
        <v>0</v>
      </c>
      <c r="AC37">
        <v>0</v>
      </c>
      <c r="AD37">
        <v>0</v>
      </c>
      <c r="AE37">
        <v>6.22</v>
      </c>
      <c r="AF37">
        <v>0</v>
      </c>
      <c r="AG37">
        <v>0</v>
      </c>
      <c r="AH37">
        <v>0</v>
      </c>
      <c r="AI37">
        <v>6.71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1.4</v>
      </c>
      <c r="AU37" t="s">
        <v>6</v>
      </c>
      <c r="AV37">
        <v>0</v>
      </c>
      <c r="AW37">
        <v>2</v>
      </c>
      <c r="AX37">
        <v>28045229</v>
      </c>
      <c r="AY37">
        <v>1</v>
      </c>
      <c r="AZ37">
        <v>0</v>
      </c>
      <c r="BA37">
        <v>35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Y37*Source!I35</f>
        <v>2.8</v>
      </c>
      <c r="CY37">
        <f t="shared" ref="CY37:CY44" si="5">AA37</f>
        <v>41.74</v>
      </c>
      <c r="CZ37">
        <f t="shared" ref="CZ37:CZ44" si="6">AE37</f>
        <v>6.22</v>
      </c>
      <c r="DA37">
        <f t="shared" ref="DA37:DA44" si="7">AI37</f>
        <v>6.71</v>
      </c>
      <c r="DB37">
        <f t="shared" si="0"/>
        <v>8.7100000000000009</v>
      </c>
      <c r="DC37">
        <f t="shared" si="1"/>
        <v>0</v>
      </c>
    </row>
    <row r="38" spans="1:107" x14ac:dyDescent="0.2">
      <c r="A38">
        <f>ROW(Source!A35)</f>
        <v>35</v>
      </c>
      <c r="B38">
        <v>28045061</v>
      </c>
      <c r="C38">
        <v>28045221</v>
      </c>
      <c r="D38">
        <v>25148335</v>
      </c>
      <c r="E38">
        <v>1</v>
      </c>
      <c r="F38">
        <v>1</v>
      </c>
      <c r="G38">
        <v>1</v>
      </c>
      <c r="H38">
        <v>3</v>
      </c>
      <c r="I38" t="s">
        <v>433</v>
      </c>
      <c r="J38" t="s">
        <v>434</v>
      </c>
      <c r="K38" t="s">
        <v>435</v>
      </c>
      <c r="L38">
        <v>1346</v>
      </c>
      <c r="N38">
        <v>1009</v>
      </c>
      <c r="O38" t="s">
        <v>197</v>
      </c>
      <c r="P38" t="s">
        <v>197</v>
      </c>
      <c r="Q38">
        <v>1</v>
      </c>
      <c r="W38">
        <v>0</v>
      </c>
      <c r="X38">
        <v>1721895514</v>
      </c>
      <c r="Y38">
        <v>0.24</v>
      </c>
      <c r="AA38">
        <v>40.86</v>
      </c>
      <c r="AB38">
        <v>0</v>
      </c>
      <c r="AC38">
        <v>0</v>
      </c>
      <c r="AD38">
        <v>0</v>
      </c>
      <c r="AE38">
        <v>6.09</v>
      </c>
      <c r="AF38">
        <v>0</v>
      </c>
      <c r="AG38">
        <v>0</v>
      </c>
      <c r="AH38">
        <v>0</v>
      </c>
      <c r="AI38">
        <v>6.71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0.24</v>
      </c>
      <c r="AU38" t="s">
        <v>6</v>
      </c>
      <c r="AV38">
        <v>0</v>
      </c>
      <c r="AW38">
        <v>2</v>
      </c>
      <c r="AX38">
        <v>28045230</v>
      </c>
      <c r="AY38">
        <v>1</v>
      </c>
      <c r="AZ38">
        <v>0</v>
      </c>
      <c r="BA38">
        <v>36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Y38*Source!I35</f>
        <v>0.48</v>
      </c>
      <c r="CY38">
        <f t="shared" si="5"/>
        <v>40.86</v>
      </c>
      <c r="CZ38">
        <f t="shared" si="6"/>
        <v>6.09</v>
      </c>
      <c r="DA38">
        <f t="shared" si="7"/>
        <v>6.71</v>
      </c>
      <c r="DB38">
        <f t="shared" si="0"/>
        <v>1.46</v>
      </c>
      <c r="DC38">
        <f t="shared" si="1"/>
        <v>0</v>
      </c>
    </row>
    <row r="39" spans="1:107" x14ac:dyDescent="0.2">
      <c r="A39">
        <f>ROW(Source!A35)</f>
        <v>35</v>
      </c>
      <c r="B39">
        <v>28045061</v>
      </c>
      <c r="C39">
        <v>28045221</v>
      </c>
      <c r="D39">
        <v>25149978</v>
      </c>
      <c r="E39">
        <v>1</v>
      </c>
      <c r="F39">
        <v>1</v>
      </c>
      <c r="G39">
        <v>1</v>
      </c>
      <c r="H39">
        <v>3</v>
      </c>
      <c r="I39" t="s">
        <v>436</v>
      </c>
      <c r="J39" t="s">
        <v>437</v>
      </c>
      <c r="K39" t="s">
        <v>438</v>
      </c>
      <c r="L39">
        <v>1383</v>
      </c>
      <c r="N39">
        <v>1013</v>
      </c>
      <c r="O39" t="s">
        <v>439</v>
      </c>
      <c r="P39" t="s">
        <v>439</v>
      </c>
      <c r="Q39">
        <v>1</v>
      </c>
      <c r="W39">
        <v>0</v>
      </c>
      <c r="X39">
        <v>-1379976516</v>
      </c>
      <c r="Y39">
        <v>9.5</v>
      </c>
      <c r="AA39">
        <v>2.68</v>
      </c>
      <c r="AB39">
        <v>0</v>
      </c>
      <c r="AC39">
        <v>0</v>
      </c>
      <c r="AD39">
        <v>0</v>
      </c>
      <c r="AE39">
        <v>0.4</v>
      </c>
      <c r="AF39">
        <v>0</v>
      </c>
      <c r="AG39">
        <v>0</v>
      </c>
      <c r="AH39">
        <v>0</v>
      </c>
      <c r="AI39">
        <v>6.71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9.5</v>
      </c>
      <c r="AU39" t="s">
        <v>6</v>
      </c>
      <c r="AV39">
        <v>0</v>
      </c>
      <c r="AW39">
        <v>2</v>
      </c>
      <c r="AX39">
        <v>28045231</v>
      </c>
      <c r="AY39">
        <v>1</v>
      </c>
      <c r="AZ39">
        <v>0</v>
      </c>
      <c r="BA39">
        <v>37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Y39*Source!I35</f>
        <v>19</v>
      </c>
      <c r="CY39">
        <f t="shared" si="5"/>
        <v>2.68</v>
      </c>
      <c r="CZ39">
        <f t="shared" si="6"/>
        <v>0.4</v>
      </c>
      <c r="DA39">
        <f t="shared" si="7"/>
        <v>6.71</v>
      </c>
      <c r="DB39">
        <f t="shared" si="0"/>
        <v>3.8</v>
      </c>
      <c r="DC39">
        <f t="shared" si="1"/>
        <v>0</v>
      </c>
    </row>
    <row r="40" spans="1:107" x14ac:dyDescent="0.2">
      <c r="A40">
        <f>ROW(Source!A35)</f>
        <v>35</v>
      </c>
      <c r="B40">
        <v>28045061</v>
      </c>
      <c r="C40">
        <v>28045221</v>
      </c>
      <c r="D40">
        <v>25151433</v>
      </c>
      <c r="E40">
        <v>1</v>
      </c>
      <c r="F40">
        <v>1</v>
      </c>
      <c r="G40">
        <v>1</v>
      </c>
      <c r="H40">
        <v>3</v>
      </c>
      <c r="I40" t="s">
        <v>440</v>
      </c>
      <c r="J40" t="s">
        <v>441</v>
      </c>
      <c r="K40" t="s">
        <v>442</v>
      </c>
      <c r="L40">
        <v>1348</v>
      </c>
      <c r="N40">
        <v>1009</v>
      </c>
      <c r="O40" t="s">
        <v>24</v>
      </c>
      <c r="P40" t="s">
        <v>24</v>
      </c>
      <c r="Q40">
        <v>1000</v>
      </c>
      <c r="W40">
        <v>0</v>
      </c>
      <c r="X40">
        <v>245770089</v>
      </c>
      <c r="Y40">
        <v>3.5000000000000001E-3</v>
      </c>
      <c r="AA40">
        <v>77326.039999999994</v>
      </c>
      <c r="AB40">
        <v>0</v>
      </c>
      <c r="AC40">
        <v>0</v>
      </c>
      <c r="AD40">
        <v>0</v>
      </c>
      <c r="AE40">
        <v>11524</v>
      </c>
      <c r="AF40">
        <v>0</v>
      </c>
      <c r="AG40">
        <v>0</v>
      </c>
      <c r="AH40">
        <v>0</v>
      </c>
      <c r="AI40">
        <v>6.71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3.5000000000000001E-3</v>
      </c>
      <c r="AU40" t="s">
        <v>6</v>
      </c>
      <c r="AV40">
        <v>0</v>
      </c>
      <c r="AW40">
        <v>2</v>
      </c>
      <c r="AX40">
        <v>28045232</v>
      </c>
      <c r="AY40">
        <v>1</v>
      </c>
      <c r="AZ40">
        <v>0</v>
      </c>
      <c r="BA40">
        <v>38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Y40*Source!I35</f>
        <v>7.0000000000000001E-3</v>
      </c>
      <c r="CY40">
        <f t="shared" si="5"/>
        <v>77326.039999999994</v>
      </c>
      <c r="CZ40">
        <f t="shared" si="6"/>
        <v>11524</v>
      </c>
      <c r="DA40">
        <f t="shared" si="7"/>
        <v>6.71</v>
      </c>
      <c r="DB40">
        <f t="shared" si="0"/>
        <v>40.33</v>
      </c>
      <c r="DC40">
        <f t="shared" si="1"/>
        <v>0</v>
      </c>
    </row>
    <row r="41" spans="1:107" x14ac:dyDescent="0.2">
      <c r="A41">
        <f>ROW(Source!A35)</f>
        <v>35</v>
      </c>
      <c r="B41">
        <v>28045061</v>
      </c>
      <c r="C41">
        <v>28045221</v>
      </c>
      <c r="D41">
        <v>25171454</v>
      </c>
      <c r="E41">
        <v>1</v>
      </c>
      <c r="F41">
        <v>1</v>
      </c>
      <c r="G41">
        <v>1</v>
      </c>
      <c r="H41">
        <v>3</v>
      </c>
      <c r="I41" t="s">
        <v>443</v>
      </c>
      <c r="J41" t="s">
        <v>444</v>
      </c>
      <c r="K41" t="s">
        <v>445</v>
      </c>
      <c r="L41">
        <v>1346</v>
      </c>
      <c r="N41">
        <v>1009</v>
      </c>
      <c r="O41" t="s">
        <v>197</v>
      </c>
      <c r="P41" t="s">
        <v>197</v>
      </c>
      <c r="Q41">
        <v>1</v>
      </c>
      <c r="W41">
        <v>0</v>
      </c>
      <c r="X41">
        <v>-1746583631</v>
      </c>
      <c r="Y41">
        <v>15.2</v>
      </c>
      <c r="AA41">
        <v>84.55</v>
      </c>
      <c r="AB41">
        <v>0</v>
      </c>
      <c r="AC41">
        <v>0</v>
      </c>
      <c r="AD41">
        <v>0</v>
      </c>
      <c r="AE41">
        <v>12.6</v>
      </c>
      <c r="AF41">
        <v>0</v>
      </c>
      <c r="AG41">
        <v>0</v>
      </c>
      <c r="AH41">
        <v>0</v>
      </c>
      <c r="AI41">
        <v>6.71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15.2</v>
      </c>
      <c r="AU41" t="s">
        <v>6</v>
      </c>
      <c r="AV41">
        <v>0</v>
      </c>
      <c r="AW41">
        <v>2</v>
      </c>
      <c r="AX41">
        <v>28045233</v>
      </c>
      <c r="AY41">
        <v>1</v>
      </c>
      <c r="AZ41">
        <v>0</v>
      </c>
      <c r="BA41">
        <v>39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Y41*Source!I35</f>
        <v>30.4</v>
      </c>
      <c r="CY41">
        <f t="shared" si="5"/>
        <v>84.55</v>
      </c>
      <c r="CZ41">
        <f t="shared" si="6"/>
        <v>12.6</v>
      </c>
      <c r="DA41">
        <f t="shared" si="7"/>
        <v>6.71</v>
      </c>
      <c r="DB41">
        <f t="shared" si="0"/>
        <v>191.52</v>
      </c>
      <c r="DC41">
        <f t="shared" si="1"/>
        <v>0</v>
      </c>
    </row>
    <row r="42" spans="1:107" x14ac:dyDescent="0.2">
      <c r="A42">
        <f>ROW(Source!A35)</f>
        <v>35</v>
      </c>
      <c r="B42">
        <v>28045061</v>
      </c>
      <c r="C42">
        <v>28045221</v>
      </c>
      <c r="D42">
        <v>25147235</v>
      </c>
      <c r="E42">
        <v>17</v>
      </c>
      <c r="F42">
        <v>1</v>
      </c>
      <c r="G42">
        <v>1</v>
      </c>
      <c r="H42">
        <v>3</v>
      </c>
      <c r="I42" t="s">
        <v>446</v>
      </c>
      <c r="J42" t="s">
        <v>6</v>
      </c>
      <c r="K42" t="s">
        <v>447</v>
      </c>
      <c r="L42">
        <v>1374</v>
      </c>
      <c r="N42">
        <v>1013</v>
      </c>
      <c r="O42" t="s">
        <v>448</v>
      </c>
      <c r="P42" t="s">
        <v>448</v>
      </c>
      <c r="Q42">
        <v>1</v>
      </c>
      <c r="W42">
        <v>0</v>
      </c>
      <c r="X42">
        <v>-1731369543</v>
      </c>
      <c r="Y42">
        <v>5.9</v>
      </c>
      <c r="AA42">
        <v>1</v>
      </c>
      <c r="AB42">
        <v>0</v>
      </c>
      <c r="AC42">
        <v>0</v>
      </c>
      <c r="AD42">
        <v>0</v>
      </c>
      <c r="AE42">
        <v>1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5.9</v>
      </c>
      <c r="AU42" t="s">
        <v>6</v>
      </c>
      <c r="AV42">
        <v>0</v>
      </c>
      <c r="AW42">
        <v>2</v>
      </c>
      <c r="AX42">
        <v>28045234</v>
      </c>
      <c r="AY42">
        <v>1</v>
      </c>
      <c r="AZ42">
        <v>0</v>
      </c>
      <c r="BA42">
        <v>40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Y42*Source!I35</f>
        <v>11.8</v>
      </c>
      <c r="CY42">
        <f t="shared" si="5"/>
        <v>1</v>
      </c>
      <c r="CZ42">
        <f t="shared" si="6"/>
        <v>1</v>
      </c>
      <c r="DA42">
        <f t="shared" si="7"/>
        <v>1</v>
      </c>
      <c r="DB42">
        <f t="shared" si="0"/>
        <v>5.9</v>
      </c>
      <c r="DC42">
        <f t="shared" si="1"/>
        <v>0</v>
      </c>
    </row>
    <row r="43" spans="1:107" x14ac:dyDescent="0.2">
      <c r="A43">
        <f>ROW(Source!A35)</f>
        <v>35</v>
      </c>
      <c r="B43">
        <v>28045061</v>
      </c>
      <c r="C43">
        <v>28045221</v>
      </c>
      <c r="D43">
        <v>0</v>
      </c>
      <c r="E43">
        <v>0</v>
      </c>
      <c r="F43">
        <v>1</v>
      </c>
      <c r="G43">
        <v>1</v>
      </c>
      <c r="H43">
        <v>3</v>
      </c>
      <c r="I43" t="s">
        <v>59</v>
      </c>
      <c r="J43" t="s">
        <v>6</v>
      </c>
      <c r="K43" t="s">
        <v>60</v>
      </c>
      <c r="L43">
        <v>1354</v>
      </c>
      <c r="N43">
        <v>1010</v>
      </c>
      <c r="O43" t="s">
        <v>61</v>
      </c>
      <c r="P43" t="s">
        <v>61</v>
      </c>
      <c r="Q43">
        <v>1</v>
      </c>
      <c r="W43">
        <v>0</v>
      </c>
      <c r="X43">
        <v>-1076961694</v>
      </c>
      <c r="Y43">
        <v>0.5</v>
      </c>
      <c r="AA43">
        <v>347930.15</v>
      </c>
      <c r="AB43">
        <v>0</v>
      </c>
      <c r="AC43">
        <v>0</v>
      </c>
      <c r="AD43">
        <v>0</v>
      </c>
      <c r="AE43">
        <v>51852.480000000003</v>
      </c>
      <c r="AF43">
        <v>0</v>
      </c>
      <c r="AG43">
        <v>0</v>
      </c>
      <c r="AH43">
        <v>0</v>
      </c>
      <c r="AI43">
        <v>6.71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6</v>
      </c>
      <c r="AT43">
        <v>0.5</v>
      </c>
      <c r="AU43" t="s">
        <v>6</v>
      </c>
      <c r="AV43">
        <v>0</v>
      </c>
      <c r="AW43">
        <v>1</v>
      </c>
      <c r="AX43">
        <v>-1</v>
      </c>
      <c r="AY43">
        <v>0</v>
      </c>
      <c r="AZ43">
        <v>0</v>
      </c>
      <c r="BA43" t="s">
        <v>6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Y43*Source!I35</f>
        <v>1</v>
      </c>
      <c r="CY43">
        <f t="shared" si="5"/>
        <v>347930.15</v>
      </c>
      <c r="CZ43">
        <f t="shared" si="6"/>
        <v>51852.480000000003</v>
      </c>
      <c r="DA43">
        <f t="shared" si="7"/>
        <v>6.71</v>
      </c>
      <c r="DB43">
        <f t="shared" si="0"/>
        <v>25926.240000000002</v>
      </c>
      <c r="DC43">
        <f t="shared" si="1"/>
        <v>0</v>
      </c>
    </row>
    <row r="44" spans="1:107" x14ac:dyDescent="0.2">
      <c r="A44">
        <f>ROW(Source!A35)</f>
        <v>35</v>
      </c>
      <c r="B44">
        <v>28045061</v>
      </c>
      <c r="C44">
        <v>28045221</v>
      </c>
      <c r="D44">
        <v>0</v>
      </c>
      <c r="E44">
        <v>0</v>
      </c>
      <c r="F44">
        <v>1</v>
      </c>
      <c r="G44">
        <v>1</v>
      </c>
      <c r="H44">
        <v>3</v>
      </c>
      <c r="I44" t="s">
        <v>59</v>
      </c>
      <c r="J44" t="s">
        <v>6</v>
      </c>
      <c r="K44" t="s">
        <v>65</v>
      </c>
      <c r="L44">
        <v>1354</v>
      </c>
      <c r="N44">
        <v>1010</v>
      </c>
      <c r="O44" t="s">
        <v>61</v>
      </c>
      <c r="P44" t="s">
        <v>61</v>
      </c>
      <c r="Q44">
        <v>1</v>
      </c>
      <c r="W44">
        <v>0</v>
      </c>
      <c r="X44">
        <v>-1355966971</v>
      </c>
      <c r="Y44">
        <v>0.5</v>
      </c>
      <c r="AA44">
        <v>916869.15</v>
      </c>
      <c r="AB44">
        <v>0</v>
      </c>
      <c r="AC44">
        <v>0</v>
      </c>
      <c r="AD44">
        <v>0</v>
      </c>
      <c r="AE44">
        <v>136642.20000000001</v>
      </c>
      <c r="AF44">
        <v>0</v>
      </c>
      <c r="AG44">
        <v>0</v>
      </c>
      <c r="AH44">
        <v>0</v>
      </c>
      <c r="AI44">
        <v>6.71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6</v>
      </c>
      <c r="AT44">
        <v>0.5</v>
      </c>
      <c r="AU44" t="s">
        <v>6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6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Y44*Source!I35</f>
        <v>1</v>
      </c>
      <c r="CY44">
        <f t="shared" si="5"/>
        <v>916869.15</v>
      </c>
      <c r="CZ44">
        <f t="shared" si="6"/>
        <v>136642.20000000001</v>
      </c>
      <c r="DA44">
        <f t="shared" si="7"/>
        <v>6.71</v>
      </c>
      <c r="DB44">
        <f t="shared" si="0"/>
        <v>68321.100000000006</v>
      </c>
      <c r="DC44">
        <f t="shared" si="1"/>
        <v>0</v>
      </c>
    </row>
    <row r="45" spans="1:107" x14ac:dyDescent="0.2">
      <c r="A45">
        <f>ROW(Source!A40)</f>
        <v>40</v>
      </c>
      <c r="B45">
        <v>28045047</v>
      </c>
      <c r="C45">
        <v>28048621</v>
      </c>
      <c r="D45">
        <v>25413030</v>
      </c>
      <c r="E45">
        <v>1</v>
      </c>
      <c r="F45">
        <v>1</v>
      </c>
      <c r="G45">
        <v>1</v>
      </c>
      <c r="H45">
        <v>1</v>
      </c>
      <c r="I45" t="s">
        <v>449</v>
      </c>
      <c r="J45" t="s">
        <v>6</v>
      </c>
      <c r="K45" t="s">
        <v>450</v>
      </c>
      <c r="L45">
        <v>1191</v>
      </c>
      <c r="N45">
        <v>1013</v>
      </c>
      <c r="O45" t="s">
        <v>401</v>
      </c>
      <c r="P45" t="s">
        <v>401</v>
      </c>
      <c r="Q45">
        <v>1</v>
      </c>
      <c r="W45">
        <v>0</v>
      </c>
      <c r="X45">
        <v>-719309759</v>
      </c>
      <c r="Y45">
        <v>306.68199999999996</v>
      </c>
      <c r="AA45">
        <v>0</v>
      </c>
      <c r="AB45">
        <v>0</v>
      </c>
      <c r="AC45">
        <v>0</v>
      </c>
      <c r="AD45">
        <v>8.86</v>
      </c>
      <c r="AE45">
        <v>0</v>
      </c>
      <c r="AF45">
        <v>0</v>
      </c>
      <c r="AG45">
        <v>0</v>
      </c>
      <c r="AH45">
        <v>8.86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266.68</v>
      </c>
      <c r="AU45" t="s">
        <v>73</v>
      </c>
      <c r="AV45">
        <v>1</v>
      </c>
      <c r="AW45">
        <v>2</v>
      </c>
      <c r="AX45">
        <v>28048622</v>
      </c>
      <c r="AY45">
        <v>1</v>
      </c>
      <c r="AZ45">
        <v>0</v>
      </c>
      <c r="BA45">
        <v>41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Y45*Source!I40</f>
        <v>12.26728</v>
      </c>
      <c r="CY45">
        <f>AD45</f>
        <v>8.86</v>
      </c>
      <c r="CZ45">
        <f>AH45</f>
        <v>8.86</v>
      </c>
      <c r="DA45">
        <f>AL45</f>
        <v>1</v>
      </c>
      <c r="DB45">
        <f>ROUND((ROUND(AT45*CZ45,2)*1.15),2)</f>
        <v>2717.2</v>
      </c>
      <c r="DC45">
        <f>ROUND((ROUND(AT45*AG45,2)*1.15),2)</f>
        <v>0</v>
      </c>
    </row>
    <row r="46" spans="1:107" x14ac:dyDescent="0.2">
      <c r="A46">
        <f>ROW(Source!A40)</f>
        <v>40</v>
      </c>
      <c r="B46">
        <v>28045047</v>
      </c>
      <c r="C46">
        <v>28048621</v>
      </c>
      <c r="D46">
        <v>25412928</v>
      </c>
      <c r="E46">
        <v>1</v>
      </c>
      <c r="F46">
        <v>1</v>
      </c>
      <c r="G46">
        <v>1</v>
      </c>
      <c r="H46">
        <v>1</v>
      </c>
      <c r="I46" t="s">
        <v>413</v>
      </c>
      <c r="J46" t="s">
        <v>6</v>
      </c>
      <c r="K46" t="s">
        <v>414</v>
      </c>
      <c r="L46">
        <v>1191</v>
      </c>
      <c r="N46">
        <v>1013</v>
      </c>
      <c r="O46" t="s">
        <v>401</v>
      </c>
      <c r="P46" t="s">
        <v>401</v>
      </c>
      <c r="Q46">
        <v>1</v>
      </c>
      <c r="W46">
        <v>0</v>
      </c>
      <c r="X46">
        <v>-1417349443</v>
      </c>
      <c r="Y46">
        <v>14.89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14.89</v>
      </c>
      <c r="AU46" t="s">
        <v>6</v>
      </c>
      <c r="AV46">
        <v>2</v>
      </c>
      <c r="AW46">
        <v>2</v>
      </c>
      <c r="AX46">
        <v>28048623</v>
      </c>
      <c r="AY46">
        <v>1</v>
      </c>
      <c r="AZ46">
        <v>2048</v>
      </c>
      <c r="BA46">
        <v>42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Y46*Source!I40</f>
        <v>0.59560000000000002</v>
      </c>
      <c r="CY46">
        <f>AD46</f>
        <v>0</v>
      </c>
      <c r="CZ46">
        <f>AH46</f>
        <v>0</v>
      </c>
      <c r="DA46">
        <f>AL46</f>
        <v>1</v>
      </c>
      <c r="DB46">
        <f>ROUND(ROUND(AT46*CZ46,2),2)</f>
        <v>0</v>
      </c>
      <c r="DC46">
        <f>ROUND(ROUND(AT46*AG46,2),2)</f>
        <v>0</v>
      </c>
    </row>
    <row r="47" spans="1:107" x14ac:dyDescent="0.2">
      <c r="A47">
        <f>ROW(Source!A40)</f>
        <v>40</v>
      </c>
      <c r="B47">
        <v>28045047</v>
      </c>
      <c r="C47">
        <v>28048621</v>
      </c>
      <c r="D47">
        <v>25230220</v>
      </c>
      <c r="E47">
        <v>1</v>
      </c>
      <c r="F47">
        <v>1</v>
      </c>
      <c r="G47">
        <v>1</v>
      </c>
      <c r="H47">
        <v>2</v>
      </c>
      <c r="I47" t="s">
        <v>415</v>
      </c>
      <c r="J47" t="s">
        <v>416</v>
      </c>
      <c r="K47" t="s">
        <v>417</v>
      </c>
      <c r="L47">
        <v>1368</v>
      </c>
      <c r="N47">
        <v>1011</v>
      </c>
      <c r="O47" t="s">
        <v>405</v>
      </c>
      <c r="P47" t="s">
        <v>405</v>
      </c>
      <c r="Q47">
        <v>1</v>
      </c>
      <c r="W47">
        <v>0</v>
      </c>
      <c r="X47">
        <v>-1718674368</v>
      </c>
      <c r="Y47">
        <v>3.0249999999999999</v>
      </c>
      <c r="AA47">
        <v>0</v>
      </c>
      <c r="AB47">
        <v>111.99</v>
      </c>
      <c r="AC47">
        <v>13.5</v>
      </c>
      <c r="AD47">
        <v>0</v>
      </c>
      <c r="AE47">
        <v>0</v>
      </c>
      <c r="AF47">
        <v>111.99</v>
      </c>
      <c r="AG47">
        <v>13.5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2.42</v>
      </c>
      <c r="AU47" t="s">
        <v>72</v>
      </c>
      <c r="AV47">
        <v>0</v>
      </c>
      <c r="AW47">
        <v>2</v>
      </c>
      <c r="AX47">
        <v>28048624</v>
      </c>
      <c r="AY47">
        <v>1</v>
      </c>
      <c r="AZ47">
        <v>0</v>
      </c>
      <c r="BA47">
        <v>43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Y47*Source!I40</f>
        <v>0.121</v>
      </c>
      <c r="CY47">
        <f>AB47</f>
        <v>111.99</v>
      </c>
      <c r="CZ47">
        <f>AF47</f>
        <v>111.99</v>
      </c>
      <c r="DA47">
        <f>AJ47</f>
        <v>1</v>
      </c>
      <c r="DB47">
        <f>ROUND((ROUND(AT47*CZ47,2)*1.25),2)</f>
        <v>338.78</v>
      </c>
      <c r="DC47">
        <f>ROUND((ROUND(AT47*AG47,2)*1.25),2)</f>
        <v>40.840000000000003</v>
      </c>
    </row>
    <row r="48" spans="1:107" x14ac:dyDescent="0.2">
      <c r="A48">
        <f>ROW(Source!A40)</f>
        <v>40</v>
      </c>
      <c r="B48">
        <v>28045047</v>
      </c>
      <c r="C48">
        <v>28048621</v>
      </c>
      <c r="D48">
        <v>25230242</v>
      </c>
      <c r="E48">
        <v>1</v>
      </c>
      <c r="F48">
        <v>1</v>
      </c>
      <c r="G48">
        <v>1</v>
      </c>
      <c r="H48">
        <v>2</v>
      </c>
      <c r="I48" t="s">
        <v>451</v>
      </c>
      <c r="J48" t="s">
        <v>452</v>
      </c>
      <c r="K48" t="s">
        <v>453</v>
      </c>
      <c r="L48">
        <v>1368</v>
      </c>
      <c r="N48">
        <v>1011</v>
      </c>
      <c r="O48" t="s">
        <v>405</v>
      </c>
      <c r="P48" t="s">
        <v>405</v>
      </c>
      <c r="Q48">
        <v>1</v>
      </c>
      <c r="W48">
        <v>0</v>
      </c>
      <c r="X48">
        <v>92482457</v>
      </c>
      <c r="Y48">
        <v>2.1875</v>
      </c>
      <c r="AA48">
        <v>0</v>
      </c>
      <c r="AB48">
        <v>96.89</v>
      </c>
      <c r="AC48">
        <v>13.5</v>
      </c>
      <c r="AD48">
        <v>0</v>
      </c>
      <c r="AE48">
        <v>0</v>
      </c>
      <c r="AF48">
        <v>96.89</v>
      </c>
      <c r="AG48">
        <v>13.5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1.75</v>
      </c>
      <c r="AU48" t="s">
        <v>72</v>
      </c>
      <c r="AV48">
        <v>0</v>
      </c>
      <c r="AW48">
        <v>2</v>
      </c>
      <c r="AX48">
        <v>28048625</v>
      </c>
      <c r="AY48">
        <v>1</v>
      </c>
      <c r="AZ48">
        <v>0</v>
      </c>
      <c r="BA48">
        <v>44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Y48*Source!I40</f>
        <v>8.7500000000000008E-2</v>
      </c>
      <c r="CY48">
        <f>AB48</f>
        <v>96.89</v>
      </c>
      <c r="CZ48">
        <f>AF48</f>
        <v>96.89</v>
      </c>
      <c r="DA48">
        <f>AJ48</f>
        <v>1</v>
      </c>
      <c r="DB48">
        <f>ROUND((ROUND(AT48*CZ48,2)*1.25),2)</f>
        <v>211.95</v>
      </c>
      <c r="DC48">
        <f>ROUND((ROUND(AT48*AG48,2)*1.25),2)</f>
        <v>29.54</v>
      </c>
    </row>
    <row r="49" spans="1:107" x14ac:dyDescent="0.2">
      <c r="A49">
        <f>ROW(Source!A40)</f>
        <v>40</v>
      </c>
      <c r="B49">
        <v>28045047</v>
      </c>
      <c r="C49">
        <v>28048621</v>
      </c>
      <c r="D49">
        <v>25230589</v>
      </c>
      <c r="E49">
        <v>1</v>
      </c>
      <c r="F49">
        <v>1</v>
      </c>
      <c r="G49">
        <v>1</v>
      </c>
      <c r="H49">
        <v>2</v>
      </c>
      <c r="I49" t="s">
        <v>454</v>
      </c>
      <c r="J49" t="s">
        <v>455</v>
      </c>
      <c r="K49" t="s">
        <v>456</v>
      </c>
      <c r="L49">
        <v>1368</v>
      </c>
      <c r="N49">
        <v>1011</v>
      </c>
      <c r="O49" t="s">
        <v>405</v>
      </c>
      <c r="P49" t="s">
        <v>405</v>
      </c>
      <c r="Q49">
        <v>1</v>
      </c>
      <c r="W49">
        <v>0</v>
      </c>
      <c r="X49">
        <v>-2131582415</v>
      </c>
      <c r="Y49">
        <v>8.85</v>
      </c>
      <c r="AA49">
        <v>0</v>
      </c>
      <c r="AB49">
        <v>283.39999999999998</v>
      </c>
      <c r="AC49">
        <v>13.5</v>
      </c>
      <c r="AD49">
        <v>0</v>
      </c>
      <c r="AE49">
        <v>0</v>
      </c>
      <c r="AF49">
        <v>283.39999999999998</v>
      </c>
      <c r="AG49">
        <v>13.5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7.08</v>
      </c>
      <c r="AU49" t="s">
        <v>72</v>
      </c>
      <c r="AV49">
        <v>0</v>
      </c>
      <c r="AW49">
        <v>2</v>
      </c>
      <c r="AX49">
        <v>28048626</v>
      </c>
      <c r="AY49">
        <v>1</v>
      </c>
      <c r="AZ49">
        <v>0</v>
      </c>
      <c r="BA49">
        <v>45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Y49*Source!I40</f>
        <v>0.35399999999999998</v>
      </c>
      <c r="CY49">
        <f>AB49</f>
        <v>283.39999999999998</v>
      </c>
      <c r="CZ49">
        <f>AF49</f>
        <v>283.39999999999998</v>
      </c>
      <c r="DA49">
        <f>AJ49</f>
        <v>1</v>
      </c>
      <c r="DB49">
        <f>ROUND((ROUND(AT49*CZ49,2)*1.25),2)</f>
        <v>2508.09</v>
      </c>
      <c r="DC49">
        <f>ROUND((ROUND(AT49*AG49,2)*1.25),2)</f>
        <v>119.48</v>
      </c>
    </row>
    <row r="50" spans="1:107" x14ac:dyDescent="0.2">
      <c r="A50">
        <f>ROW(Source!A40)</f>
        <v>40</v>
      </c>
      <c r="B50">
        <v>28045047</v>
      </c>
      <c r="C50">
        <v>28048621</v>
      </c>
      <c r="D50">
        <v>25230625</v>
      </c>
      <c r="E50">
        <v>1</v>
      </c>
      <c r="F50">
        <v>1</v>
      </c>
      <c r="G50">
        <v>1</v>
      </c>
      <c r="H50">
        <v>2</v>
      </c>
      <c r="I50" t="s">
        <v>457</v>
      </c>
      <c r="J50" t="s">
        <v>458</v>
      </c>
      <c r="K50" t="s">
        <v>459</v>
      </c>
      <c r="L50">
        <v>1368</v>
      </c>
      <c r="N50">
        <v>1011</v>
      </c>
      <c r="O50" t="s">
        <v>405</v>
      </c>
      <c r="P50" t="s">
        <v>405</v>
      </c>
      <c r="Q50">
        <v>1</v>
      </c>
      <c r="W50">
        <v>0</v>
      </c>
      <c r="X50">
        <v>1468674927</v>
      </c>
      <c r="Y50">
        <v>25.412499999999998</v>
      </c>
      <c r="AA50">
        <v>0</v>
      </c>
      <c r="AB50">
        <v>1.9</v>
      </c>
      <c r="AC50">
        <v>0</v>
      </c>
      <c r="AD50">
        <v>0</v>
      </c>
      <c r="AE50">
        <v>0</v>
      </c>
      <c r="AF50">
        <v>1.9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20.329999999999998</v>
      </c>
      <c r="AU50" t="s">
        <v>72</v>
      </c>
      <c r="AV50">
        <v>0</v>
      </c>
      <c r="AW50">
        <v>2</v>
      </c>
      <c r="AX50">
        <v>28048627</v>
      </c>
      <c r="AY50">
        <v>1</v>
      </c>
      <c r="AZ50">
        <v>0</v>
      </c>
      <c r="BA50">
        <v>46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Y50*Source!I40</f>
        <v>1.0165</v>
      </c>
      <c r="CY50">
        <f>AB50</f>
        <v>1.9</v>
      </c>
      <c r="CZ50">
        <f>AF50</f>
        <v>1.9</v>
      </c>
      <c r="DA50">
        <f>AJ50</f>
        <v>1</v>
      </c>
      <c r="DB50">
        <f>ROUND((ROUND(AT50*CZ50,2)*1.25),2)</f>
        <v>48.29</v>
      </c>
      <c r="DC50">
        <f>ROUND((ROUND(AT50*AG50,2)*1.25),2)</f>
        <v>0</v>
      </c>
    </row>
    <row r="51" spans="1:107" x14ac:dyDescent="0.2">
      <c r="A51">
        <f>ROW(Source!A40)</f>
        <v>40</v>
      </c>
      <c r="B51">
        <v>28045047</v>
      </c>
      <c r="C51">
        <v>28048621</v>
      </c>
      <c r="D51">
        <v>25231607</v>
      </c>
      <c r="E51">
        <v>1</v>
      </c>
      <c r="F51">
        <v>1</v>
      </c>
      <c r="G51">
        <v>1</v>
      </c>
      <c r="H51">
        <v>2</v>
      </c>
      <c r="I51" t="s">
        <v>421</v>
      </c>
      <c r="J51" t="s">
        <v>422</v>
      </c>
      <c r="K51" t="s">
        <v>423</v>
      </c>
      <c r="L51">
        <v>1368</v>
      </c>
      <c r="N51">
        <v>1011</v>
      </c>
      <c r="O51" t="s">
        <v>405</v>
      </c>
      <c r="P51" t="s">
        <v>405</v>
      </c>
      <c r="Q51">
        <v>1</v>
      </c>
      <c r="W51">
        <v>0</v>
      </c>
      <c r="X51">
        <v>1372534845</v>
      </c>
      <c r="Y51">
        <v>4.55</v>
      </c>
      <c r="AA51">
        <v>0</v>
      </c>
      <c r="AB51">
        <v>65.709999999999994</v>
      </c>
      <c r="AC51">
        <v>11.6</v>
      </c>
      <c r="AD51">
        <v>0</v>
      </c>
      <c r="AE51">
        <v>0</v>
      </c>
      <c r="AF51">
        <v>65.709999999999994</v>
      </c>
      <c r="AG51">
        <v>11.6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3.64</v>
      </c>
      <c r="AU51" t="s">
        <v>72</v>
      </c>
      <c r="AV51">
        <v>0</v>
      </c>
      <c r="AW51">
        <v>2</v>
      </c>
      <c r="AX51">
        <v>28048628</v>
      </c>
      <c r="AY51">
        <v>1</v>
      </c>
      <c r="AZ51">
        <v>0</v>
      </c>
      <c r="BA51">
        <v>47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Y51*Source!I40</f>
        <v>0.182</v>
      </c>
      <c r="CY51">
        <f>AB51</f>
        <v>65.709999999999994</v>
      </c>
      <c r="CZ51">
        <f>AF51</f>
        <v>65.709999999999994</v>
      </c>
      <c r="DA51">
        <f>AJ51</f>
        <v>1</v>
      </c>
      <c r="DB51">
        <f>ROUND((ROUND(AT51*CZ51,2)*1.25),2)</f>
        <v>298.98</v>
      </c>
      <c r="DC51">
        <f>ROUND((ROUND(AT51*AG51,2)*1.25),2)</f>
        <v>52.78</v>
      </c>
    </row>
    <row r="52" spans="1:107" x14ac:dyDescent="0.2">
      <c r="A52">
        <f>ROW(Source!A40)</f>
        <v>40</v>
      </c>
      <c r="B52">
        <v>28045047</v>
      </c>
      <c r="C52">
        <v>28048621</v>
      </c>
      <c r="D52">
        <v>25149961</v>
      </c>
      <c r="E52">
        <v>1</v>
      </c>
      <c r="F52">
        <v>1</v>
      </c>
      <c r="G52">
        <v>1</v>
      </c>
      <c r="H52">
        <v>3</v>
      </c>
      <c r="I52" t="s">
        <v>460</v>
      </c>
      <c r="J52" t="s">
        <v>461</v>
      </c>
      <c r="K52" t="s">
        <v>462</v>
      </c>
      <c r="L52">
        <v>1339</v>
      </c>
      <c r="N52">
        <v>1007</v>
      </c>
      <c r="O52" t="s">
        <v>28</v>
      </c>
      <c r="P52" t="s">
        <v>28</v>
      </c>
      <c r="Q52">
        <v>1</v>
      </c>
      <c r="W52">
        <v>0</v>
      </c>
      <c r="X52">
        <v>-1660354250</v>
      </c>
      <c r="Y52">
        <v>9.2999999999999999E-2</v>
      </c>
      <c r="AA52">
        <v>2.44</v>
      </c>
      <c r="AB52">
        <v>0</v>
      </c>
      <c r="AC52">
        <v>0</v>
      </c>
      <c r="AD52">
        <v>0</v>
      </c>
      <c r="AE52">
        <v>2.44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9.2999999999999999E-2</v>
      </c>
      <c r="AU52" t="s">
        <v>6</v>
      </c>
      <c r="AV52">
        <v>0</v>
      </c>
      <c r="AW52">
        <v>2</v>
      </c>
      <c r="AX52">
        <v>28048629</v>
      </c>
      <c r="AY52">
        <v>1</v>
      </c>
      <c r="AZ52">
        <v>0</v>
      </c>
      <c r="BA52">
        <v>48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Y52*Source!I40</f>
        <v>3.7200000000000002E-3</v>
      </c>
      <c r="CY52">
        <f t="shared" ref="CY52:CY65" si="8">AA52</f>
        <v>2.44</v>
      </c>
      <c r="CZ52">
        <f t="shared" ref="CZ52:CZ65" si="9">AE52</f>
        <v>2.44</v>
      </c>
      <c r="DA52">
        <f t="shared" ref="DA52:DA65" si="10">AI52</f>
        <v>1</v>
      </c>
      <c r="DB52">
        <f t="shared" ref="DB52:DB65" si="11">ROUND(ROUND(AT52*CZ52,2),2)</f>
        <v>0.23</v>
      </c>
      <c r="DC52">
        <f t="shared" ref="DC52:DC65" si="12">ROUND(ROUND(AT52*AG52,2),2)</f>
        <v>0</v>
      </c>
    </row>
    <row r="53" spans="1:107" x14ac:dyDescent="0.2">
      <c r="A53">
        <f>ROW(Source!A40)</f>
        <v>40</v>
      </c>
      <c r="B53">
        <v>28045047</v>
      </c>
      <c r="C53">
        <v>28048621</v>
      </c>
      <c r="D53">
        <v>25152615</v>
      </c>
      <c r="E53">
        <v>1</v>
      </c>
      <c r="F53">
        <v>1</v>
      </c>
      <c r="G53">
        <v>1</v>
      </c>
      <c r="H53">
        <v>3</v>
      </c>
      <c r="I53" t="s">
        <v>463</v>
      </c>
      <c r="J53" t="s">
        <v>464</v>
      </c>
      <c r="K53" t="s">
        <v>465</v>
      </c>
      <c r="L53">
        <v>1348</v>
      </c>
      <c r="N53">
        <v>1009</v>
      </c>
      <c r="O53" t="s">
        <v>24</v>
      </c>
      <c r="P53" t="s">
        <v>24</v>
      </c>
      <c r="Q53">
        <v>1000</v>
      </c>
      <c r="W53">
        <v>0</v>
      </c>
      <c r="X53">
        <v>-437906794</v>
      </c>
      <c r="Y53">
        <v>0.06</v>
      </c>
      <c r="AA53">
        <v>9040.01</v>
      </c>
      <c r="AB53">
        <v>0</v>
      </c>
      <c r="AC53">
        <v>0</v>
      </c>
      <c r="AD53">
        <v>0</v>
      </c>
      <c r="AE53">
        <v>9040.01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0.06</v>
      </c>
      <c r="AU53" t="s">
        <v>6</v>
      </c>
      <c r="AV53">
        <v>0</v>
      </c>
      <c r="AW53">
        <v>2</v>
      </c>
      <c r="AX53">
        <v>28048630</v>
      </c>
      <c r="AY53">
        <v>1</v>
      </c>
      <c r="AZ53">
        <v>0</v>
      </c>
      <c r="BA53">
        <v>49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Y53*Source!I40</f>
        <v>2.3999999999999998E-3</v>
      </c>
      <c r="CY53">
        <f t="shared" si="8"/>
        <v>9040.01</v>
      </c>
      <c r="CZ53">
        <f t="shared" si="9"/>
        <v>9040.01</v>
      </c>
      <c r="DA53">
        <f t="shared" si="10"/>
        <v>1</v>
      </c>
      <c r="DB53">
        <f t="shared" si="11"/>
        <v>542.4</v>
      </c>
      <c r="DC53">
        <f t="shared" si="12"/>
        <v>0</v>
      </c>
    </row>
    <row r="54" spans="1:107" x14ac:dyDescent="0.2">
      <c r="A54">
        <f>ROW(Source!A40)</f>
        <v>40</v>
      </c>
      <c r="B54">
        <v>28045047</v>
      </c>
      <c r="C54">
        <v>28048621</v>
      </c>
      <c r="D54">
        <v>25152713</v>
      </c>
      <c r="E54">
        <v>1</v>
      </c>
      <c r="F54">
        <v>1</v>
      </c>
      <c r="G54">
        <v>1</v>
      </c>
      <c r="H54">
        <v>3</v>
      </c>
      <c r="I54" t="s">
        <v>466</v>
      </c>
      <c r="J54" t="s">
        <v>467</v>
      </c>
      <c r="K54" t="s">
        <v>468</v>
      </c>
      <c r="L54">
        <v>1348</v>
      </c>
      <c r="N54">
        <v>1009</v>
      </c>
      <c r="O54" t="s">
        <v>24</v>
      </c>
      <c r="P54" t="s">
        <v>24</v>
      </c>
      <c r="Q54">
        <v>1000</v>
      </c>
      <c r="W54">
        <v>0</v>
      </c>
      <c r="X54">
        <v>1174701286</v>
      </c>
      <c r="Y54">
        <v>0.11799999999999999</v>
      </c>
      <c r="AA54">
        <v>11978</v>
      </c>
      <c r="AB54">
        <v>0</v>
      </c>
      <c r="AC54">
        <v>0</v>
      </c>
      <c r="AD54">
        <v>0</v>
      </c>
      <c r="AE54">
        <v>11978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0.11799999999999999</v>
      </c>
      <c r="AU54" t="s">
        <v>6</v>
      </c>
      <c r="AV54">
        <v>0</v>
      </c>
      <c r="AW54">
        <v>2</v>
      </c>
      <c r="AX54">
        <v>28048631</v>
      </c>
      <c r="AY54">
        <v>1</v>
      </c>
      <c r="AZ54">
        <v>0</v>
      </c>
      <c r="BA54">
        <v>50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Y54*Source!I40</f>
        <v>4.7200000000000002E-3</v>
      </c>
      <c r="CY54">
        <f t="shared" si="8"/>
        <v>11978</v>
      </c>
      <c r="CZ54">
        <f t="shared" si="9"/>
        <v>11978</v>
      </c>
      <c r="DA54">
        <f t="shared" si="10"/>
        <v>1</v>
      </c>
      <c r="DB54">
        <f t="shared" si="11"/>
        <v>1413.4</v>
      </c>
      <c r="DC54">
        <f t="shared" si="12"/>
        <v>0</v>
      </c>
    </row>
    <row r="55" spans="1:107" x14ac:dyDescent="0.2">
      <c r="A55">
        <f>ROW(Source!A40)</f>
        <v>40</v>
      </c>
      <c r="B55">
        <v>28045047</v>
      </c>
      <c r="C55">
        <v>28048621</v>
      </c>
      <c r="D55">
        <v>25154685</v>
      </c>
      <c r="E55">
        <v>1</v>
      </c>
      <c r="F55">
        <v>1</v>
      </c>
      <c r="G55">
        <v>1</v>
      </c>
      <c r="H55">
        <v>3</v>
      </c>
      <c r="I55" t="s">
        <v>469</v>
      </c>
      <c r="J55" t="s">
        <v>470</v>
      </c>
      <c r="K55" t="s">
        <v>471</v>
      </c>
      <c r="L55">
        <v>1348</v>
      </c>
      <c r="N55">
        <v>1009</v>
      </c>
      <c r="O55" t="s">
        <v>24</v>
      </c>
      <c r="P55" t="s">
        <v>24</v>
      </c>
      <c r="Q55">
        <v>1000</v>
      </c>
      <c r="W55">
        <v>0</v>
      </c>
      <c r="X55">
        <v>36820162</v>
      </c>
      <c r="Y55">
        <v>0.03</v>
      </c>
      <c r="AA55">
        <v>734.5</v>
      </c>
      <c r="AB55">
        <v>0</v>
      </c>
      <c r="AC55">
        <v>0</v>
      </c>
      <c r="AD55">
        <v>0</v>
      </c>
      <c r="AE55">
        <v>734.5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0.03</v>
      </c>
      <c r="AU55" t="s">
        <v>6</v>
      </c>
      <c r="AV55">
        <v>0</v>
      </c>
      <c r="AW55">
        <v>2</v>
      </c>
      <c r="AX55">
        <v>28048632</v>
      </c>
      <c r="AY55">
        <v>1</v>
      </c>
      <c r="AZ55">
        <v>0</v>
      </c>
      <c r="BA55">
        <v>51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Y55*Source!I40</f>
        <v>1.1999999999999999E-3</v>
      </c>
      <c r="CY55">
        <f t="shared" si="8"/>
        <v>734.5</v>
      </c>
      <c r="CZ55">
        <f t="shared" si="9"/>
        <v>734.5</v>
      </c>
      <c r="DA55">
        <f t="shared" si="10"/>
        <v>1</v>
      </c>
      <c r="DB55">
        <f t="shared" si="11"/>
        <v>22.04</v>
      </c>
      <c r="DC55">
        <f t="shared" si="12"/>
        <v>0</v>
      </c>
    </row>
    <row r="56" spans="1:107" x14ac:dyDescent="0.2">
      <c r="A56">
        <f>ROW(Source!A40)</f>
        <v>40</v>
      </c>
      <c r="B56">
        <v>28045047</v>
      </c>
      <c r="C56">
        <v>28048621</v>
      </c>
      <c r="D56">
        <v>25155260</v>
      </c>
      <c r="E56">
        <v>1</v>
      </c>
      <c r="F56">
        <v>1</v>
      </c>
      <c r="G56">
        <v>1</v>
      </c>
      <c r="H56">
        <v>3</v>
      </c>
      <c r="I56" t="s">
        <v>86</v>
      </c>
      <c r="J56" t="s">
        <v>88</v>
      </c>
      <c r="K56" t="s">
        <v>87</v>
      </c>
      <c r="L56">
        <v>1339</v>
      </c>
      <c r="N56">
        <v>1007</v>
      </c>
      <c r="O56" t="s">
        <v>28</v>
      </c>
      <c r="P56" t="s">
        <v>28</v>
      </c>
      <c r="Q56">
        <v>1</v>
      </c>
      <c r="W56">
        <v>1</v>
      </c>
      <c r="X56">
        <v>429653816</v>
      </c>
      <c r="Y56">
        <v>-101.5</v>
      </c>
      <c r="AA56">
        <v>600</v>
      </c>
      <c r="AB56">
        <v>0</v>
      </c>
      <c r="AC56">
        <v>0</v>
      </c>
      <c r="AD56">
        <v>0</v>
      </c>
      <c r="AE56">
        <v>600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-101.5</v>
      </c>
      <c r="AU56" t="s">
        <v>6</v>
      </c>
      <c r="AV56">
        <v>0</v>
      </c>
      <c r="AW56">
        <v>2</v>
      </c>
      <c r="AX56">
        <v>28048633</v>
      </c>
      <c r="AY56">
        <v>1</v>
      </c>
      <c r="AZ56">
        <v>6144</v>
      </c>
      <c r="BA56">
        <v>52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Y56*Source!I40</f>
        <v>-4.0600000000000005</v>
      </c>
      <c r="CY56">
        <f t="shared" si="8"/>
        <v>600</v>
      </c>
      <c r="CZ56">
        <f t="shared" si="9"/>
        <v>600</v>
      </c>
      <c r="DA56">
        <f t="shared" si="10"/>
        <v>1</v>
      </c>
      <c r="DB56">
        <f t="shared" si="11"/>
        <v>-60900</v>
      </c>
      <c r="DC56">
        <f t="shared" si="12"/>
        <v>0</v>
      </c>
    </row>
    <row r="57" spans="1:107" x14ac:dyDescent="0.2">
      <c r="A57">
        <f>ROW(Source!A40)</f>
        <v>40</v>
      </c>
      <c r="B57">
        <v>28045047</v>
      </c>
      <c r="C57">
        <v>28048621</v>
      </c>
      <c r="D57">
        <v>25155263</v>
      </c>
      <c r="E57">
        <v>1</v>
      </c>
      <c r="F57">
        <v>1</v>
      </c>
      <c r="G57">
        <v>1</v>
      </c>
      <c r="H57">
        <v>3</v>
      </c>
      <c r="I57" t="s">
        <v>90</v>
      </c>
      <c r="J57" t="s">
        <v>92</v>
      </c>
      <c r="K57" t="s">
        <v>91</v>
      </c>
      <c r="L57">
        <v>1339</v>
      </c>
      <c r="N57">
        <v>1007</v>
      </c>
      <c r="O57" t="s">
        <v>28</v>
      </c>
      <c r="P57" t="s">
        <v>28</v>
      </c>
      <c r="Q57">
        <v>1</v>
      </c>
      <c r="W57">
        <v>0</v>
      </c>
      <c r="X57">
        <v>1793419788</v>
      </c>
      <c r="Y57">
        <v>101.5</v>
      </c>
      <c r="AA57">
        <v>700</v>
      </c>
      <c r="AB57">
        <v>0</v>
      </c>
      <c r="AC57">
        <v>0</v>
      </c>
      <c r="AD57">
        <v>0</v>
      </c>
      <c r="AE57">
        <v>700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6</v>
      </c>
      <c r="AT57">
        <v>101.5</v>
      </c>
      <c r="AU57" t="s">
        <v>6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Y57*Source!I40</f>
        <v>4.0600000000000005</v>
      </c>
      <c r="CY57">
        <f t="shared" si="8"/>
        <v>700</v>
      </c>
      <c r="CZ57">
        <f t="shared" si="9"/>
        <v>700</v>
      </c>
      <c r="DA57">
        <f t="shared" si="10"/>
        <v>1</v>
      </c>
      <c r="DB57">
        <f t="shared" si="11"/>
        <v>71050</v>
      </c>
      <c r="DC57">
        <f t="shared" si="12"/>
        <v>0</v>
      </c>
    </row>
    <row r="58" spans="1:107" x14ac:dyDescent="0.2">
      <c r="A58">
        <f>ROW(Source!A40)</f>
        <v>40</v>
      </c>
      <c r="B58">
        <v>28045047</v>
      </c>
      <c r="C58">
        <v>28048621</v>
      </c>
      <c r="D58">
        <v>25171445</v>
      </c>
      <c r="E58">
        <v>1</v>
      </c>
      <c r="F58">
        <v>1</v>
      </c>
      <c r="G58">
        <v>1</v>
      </c>
      <c r="H58">
        <v>3</v>
      </c>
      <c r="I58" t="s">
        <v>78</v>
      </c>
      <c r="J58" t="s">
        <v>80</v>
      </c>
      <c r="K58" t="s">
        <v>79</v>
      </c>
      <c r="L58">
        <v>1348</v>
      </c>
      <c r="N58">
        <v>1009</v>
      </c>
      <c r="O58" t="s">
        <v>24</v>
      </c>
      <c r="P58" t="s">
        <v>24</v>
      </c>
      <c r="Q58">
        <v>1000</v>
      </c>
      <c r="W58">
        <v>0</v>
      </c>
      <c r="X58">
        <v>-623732575</v>
      </c>
      <c r="Y58">
        <v>0.22</v>
      </c>
      <c r="AA58">
        <v>7441</v>
      </c>
      <c r="AB58">
        <v>0</v>
      </c>
      <c r="AC58">
        <v>0</v>
      </c>
      <c r="AD58">
        <v>0</v>
      </c>
      <c r="AE58">
        <v>7441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6</v>
      </c>
      <c r="AT58">
        <v>0.22</v>
      </c>
      <c r="AU58" t="s">
        <v>6</v>
      </c>
      <c r="AV58">
        <v>0</v>
      </c>
      <c r="AW58">
        <v>1</v>
      </c>
      <c r="AX58">
        <v>-1</v>
      </c>
      <c r="AY58">
        <v>0</v>
      </c>
      <c r="AZ58">
        <v>0</v>
      </c>
      <c r="BA58" t="s">
        <v>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Y58*Source!I40</f>
        <v>8.8000000000000005E-3</v>
      </c>
      <c r="CY58">
        <f t="shared" si="8"/>
        <v>7441</v>
      </c>
      <c r="CZ58">
        <f t="shared" si="9"/>
        <v>7441</v>
      </c>
      <c r="DA58">
        <f t="shared" si="10"/>
        <v>1</v>
      </c>
      <c r="DB58">
        <f t="shared" si="11"/>
        <v>1637.02</v>
      </c>
      <c r="DC58">
        <f t="shared" si="12"/>
        <v>0</v>
      </c>
    </row>
    <row r="59" spans="1:107" x14ac:dyDescent="0.2">
      <c r="A59">
        <f>ROW(Source!A40)</f>
        <v>40</v>
      </c>
      <c r="B59">
        <v>28045047</v>
      </c>
      <c r="C59">
        <v>28048621</v>
      </c>
      <c r="D59">
        <v>25173764</v>
      </c>
      <c r="E59">
        <v>1</v>
      </c>
      <c r="F59">
        <v>1</v>
      </c>
      <c r="G59">
        <v>1</v>
      </c>
      <c r="H59">
        <v>3</v>
      </c>
      <c r="I59" t="s">
        <v>472</v>
      </c>
      <c r="J59" t="s">
        <v>473</v>
      </c>
      <c r="K59" t="s">
        <v>474</v>
      </c>
      <c r="L59">
        <v>1348</v>
      </c>
      <c r="N59">
        <v>1009</v>
      </c>
      <c r="O59" t="s">
        <v>24</v>
      </c>
      <c r="P59" t="s">
        <v>24</v>
      </c>
      <c r="Q59">
        <v>1000</v>
      </c>
      <c r="W59">
        <v>0</v>
      </c>
      <c r="X59">
        <v>-480376383</v>
      </c>
      <c r="Y59">
        <v>2.1999999999999999E-2</v>
      </c>
      <c r="AA59">
        <v>10200</v>
      </c>
      <c r="AB59">
        <v>0</v>
      </c>
      <c r="AC59">
        <v>0</v>
      </c>
      <c r="AD59">
        <v>0</v>
      </c>
      <c r="AE59">
        <v>10200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2.1999999999999999E-2</v>
      </c>
      <c r="AU59" t="s">
        <v>6</v>
      </c>
      <c r="AV59">
        <v>0</v>
      </c>
      <c r="AW59">
        <v>2</v>
      </c>
      <c r="AX59">
        <v>28048635</v>
      </c>
      <c r="AY59">
        <v>1</v>
      </c>
      <c r="AZ59">
        <v>0</v>
      </c>
      <c r="BA59">
        <v>54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Y59*Source!I40</f>
        <v>8.7999999999999992E-4</v>
      </c>
      <c r="CY59">
        <f t="shared" si="8"/>
        <v>10200</v>
      </c>
      <c r="CZ59">
        <f t="shared" si="9"/>
        <v>10200</v>
      </c>
      <c r="DA59">
        <f t="shared" si="10"/>
        <v>1</v>
      </c>
      <c r="DB59">
        <f t="shared" si="11"/>
        <v>224.4</v>
      </c>
      <c r="DC59">
        <f t="shared" si="12"/>
        <v>0</v>
      </c>
    </row>
    <row r="60" spans="1:107" x14ac:dyDescent="0.2">
      <c r="A60">
        <f>ROW(Source!A40)</f>
        <v>40</v>
      </c>
      <c r="B60">
        <v>28045047</v>
      </c>
      <c r="C60">
        <v>28048621</v>
      </c>
      <c r="D60">
        <v>25174824</v>
      </c>
      <c r="E60">
        <v>1</v>
      </c>
      <c r="F60">
        <v>1</v>
      </c>
      <c r="G60">
        <v>1</v>
      </c>
      <c r="H60">
        <v>3</v>
      </c>
      <c r="I60" t="s">
        <v>82</v>
      </c>
      <c r="J60" t="s">
        <v>84</v>
      </c>
      <c r="K60" t="s">
        <v>83</v>
      </c>
      <c r="L60">
        <v>1348</v>
      </c>
      <c r="N60">
        <v>1009</v>
      </c>
      <c r="O60" t="s">
        <v>24</v>
      </c>
      <c r="P60" t="s">
        <v>24</v>
      </c>
      <c r="Q60">
        <v>1000</v>
      </c>
      <c r="W60">
        <v>0</v>
      </c>
      <c r="X60">
        <v>-439913671</v>
      </c>
      <c r="Y60">
        <v>5.55</v>
      </c>
      <c r="AA60">
        <v>5650</v>
      </c>
      <c r="AB60">
        <v>0</v>
      </c>
      <c r="AC60">
        <v>0</v>
      </c>
      <c r="AD60">
        <v>0</v>
      </c>
      <c r="AE60">
        <v>5650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6</v>
      </c>
      <c r="AT60">
        <v>5.55</v>
      </c>
      <c r="AU60" t="s">
        <v>6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6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Y60*Source!I40</f>
        <v>0.222</v>
      </c>
      <c r="CY60">
        <f t="shared" si="8"/>
        <v>5650</v>
      </c>
      <c r="CZ60">
        <f t="shared" si="9"/>
        <v>5650</v>
      </c>
      <c r="DA60">
        <f t="shared" si="10"/>
        <v>1</v>
      </c>
      <c r="DB60">
        <f t="shared" si="11"/>
        <v>31357.5</v>
      </c>
      <c r="DC60">
        <f t="shared" si="12"/>
        <v>0</v>
      </c>
    </row>
    <row r="61" spans="1:107" x14ac:dyDescent="0.2">
      <c r="A61">
        <f>ROW(Source!A40)</f>
        <v>40</v>
      </c>
      <c r="B61">
        <v>28045047</v>
      </c>
      <c r="C61">
        <v>28048621</v>
      </c>
      <c r="D61">
        <v>25178372</v>
      </c>
      <c r="E61">
        <v>1</v>
      </c>
      <c r="F61">
        <v>1</v>
      </c>
      <c r="G61">
        <v>1</v>
      </c>
      <c r="H61">
        <v>3</v>
      </c>
      <c r="I61" t="s">
        <v>475</v>
      </c>
      <c r="J61" t="s">
        <v>476</v>
      </c>
      <c r="K61" t="s">
        <v>477</v>
      </c>
      <c r="L61">
        <v>1339</v>
      </c>
      <c r="N61">
        <v>1007</v>
      </c>
      <c r="O61" t="s">
        <v>28</v>
      </c>
      <c r="P61" t="s">
        <v>28</v>
      </c>
      <c r="Q61">
        <v>1</v>
      </c>
      <c r="W61">
        <v>0</v>
      </c>
      <c r="X61">
        <v>-444202262</v>
      </c>
      <c r="Y61">
        <v>0.25</v>
      </c>
      <c r="AA61">
        <v>558.33000000000004</v>
      </c>
      <c r="AB61">
        <v>0</v>
      </c>
      <c r="AC61">
        <v>0</v>
      </c>
      <c r="AD61">
        <v>0</v>
      </c>
      <c r="AE61">
        <v>558.33000000000004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0.25</v>
      </c>
      <c r="AU61" t="s">
        <v>6</v>
      </c>
      <c r="AV61">
        <v>0</v>
      </c>
      <c r="AW61">
        <v>2</v>
      </c>
      <c r="AX61">
        <v>28048637</v>
      </c>
      <c r="AY61">
        <v>1</v>
      </c>
      <c r="AZ61">
        <v>0</v>
      </c>
      <c r="BA61">
        <v>56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Y61*Source!I40</f>
        <v>0.01</v>
      </c>
      <c r="CY61">
        <f t="shared" si="8"/>
        <v>558.33000000000004</v>
      </c>
      <c r="CZ61">
        <f t="shared" si="9"/>
        <v>558.33000000000004</v>
      </c>
      <c r="DA61">
        <f t="shared" si="10"/>
        <v>1</v>
      </c>
      <c r="DB61">
        <f t="shared" si="11"/>
        <v>139.58000000000001</v>
      </c>
      <c r="DC61">
        <f t="shared" si="12"/>
        <v>0</v>
      </c>
    </row>
    <row r="62" spans="1:107" x14ac:dyDescent="0.2">
      <c r="A62">
        <f>ROW(Source!A40)</f>
        <v>40</v>
      </c>
      <c r="B62">
        <v>28045047</v>
      </c>
      <c r="C62">
        <v>28048621</v>
      </c>
      <c r="D62">
        <v>25178466</v>
      </c>
      <c r="E62">
        <v>1</v>
      </c>
      <c r="F62">
        <v>1</v>
      </c>
      <c r="G62">
        <v>1</v>
      </c>
      <c r="H62">
        <v>3</v>
      </c>
      <c r="I62" t="s">
        <v>478</v>
      </c>
      <c r="J62" t="s">
        <v>479</v>
      </c>
      <c r="K62" t="s">
        <v>480</v>
      </c>
      <c r="L62">
        <v>1339</v>
      </c>
      <c r="N62">
        <v>1007</v>
      </c>
      <c r="O62" t="s">
        <v>28</v>
      </c>
      <c r="P62" t="s">
        <v>28</v>
      </c>
      <c r="Q62">
        <v>1</v>
      </c>
      <c r="W62">
        <v>0</v>
      </c>
      <c r="X62">
        <v>-395792271</v>
      </c>
      <c r="Y62">
        <v>3.9E-2</v>
      </c>
      <c r="AA62">
        <v>1287</v>
      </c>
      <c r="AB62">
        <v>0</v>
      </c>
      <c r="AC62">
        <v>0</v>
      </c>
      <c r="AD62">
        <v>0</v>
      </c>
      <c r="AE62">
        <v>1287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3.9E-2</v>
      </c>
      <c r="AU62" t="s">
        <v>6</v>
      </c>
      <c r="AV62">
        <v>0</v>
      </c>
      <c r="AW62">
        <v>2</v>
      </c>
      <c r="AX62">
        <v>28048638</v>
      </c>
      <c r="AY62">
        <v>1</v>
      </c>
      <c r="AZ62">
        <v>0</v>
      </c>
      <c r="BA62">
        <v>57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Y62*Source!I40</f>
        <v>1.56E-3</v>
      </c>
      <c r="CY62">
        <f t="shared" si="8"/>
        <v>1287</v>
      </c>
      <c r="CZ62">
        <f t="shared" si="9"/>
        <v>1287</v>
      </c>
      <c r="DA62">
        <f t="shared" si="10"/>
        <v>1</v>
      </c>
      <c r="DB62">
        <f t="shared" si="11"/>
        <v>50.19</v>
      </c>
      <c r="DC62">
        <f t="shared" si="12"/>
        <v>0</v>
      </c>
    </row>
    <row r="63" spans="1:107" x14ac:dyDescent="0.2">
      <c r="A63">
        <f>ROW(Source!A40)</f>
        <v>40</v>
      </c>
      <c r="B63">
        <v>28045047</v>
      </c>
      <c r="C63">
        <v>28048621</v>
      </c>
      <c r="D63">
        <v>25178652</v>
      </c>
      <c r="E63">
        <v>1</v>
      </c>
      <c r="F63">
        <v>1</v>
      </c>
      <c r="G63">
        <v>1</v>
      </c>
      <c r="H63">
        <v>3</v>
      </c>
      <c r="I63" t="s">
        <v>481</v>
      </c>
      <c r="J63" t="s">
        <v>482</v>
      </c>
      <c r="K63" t="s">
        <v>483</v>
      </c>
      <c r="L63">
        <v>1339</v>
      </c>
      <c r="N63">
        <v>1007</v>
      </c>
      <c r="O63" t="s">
        <v>28</v>
      </c>
      <c r="P63" t="s">
        <v>28</v>
      </c>
      <c r="Q63">
        <v>1</v>
      </c>
      <c r="W63">
        <v>0</v>
      </c>
      <c r="X63">
        <v>2024089152</v>
      </c>
      <c r="Y63">
        <v>0.92600000000000005</v>
      </c>
      <c r="AA63">
        <v>1100</v>
      </c>
      <c r="AB63">
        <v>0</v>
      </c>
      <c r="AC63">
        <v>0</v>
      </c>
      <c r="AD63">
        <v>0</v>
      </c>
      <c r="AE63">
        <v>1100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0.92600000000000005</v>
      </c>
      <c r="AU63" t="s">
        <v>6</v>
      </c>
      <c r="AV63">
        <v>0</v>
      </c>
      <c r="AW63">
        <v>2</v>
      </c>
      <c r="AX63">
        <v>28048639</v>
      </c>
      <c r="AY63">
        <v>1</v>
      </c>
      <c r="AZ63">
        <v>0</v>
      </c>
      <c r="BA63">
        <v>58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Y63*Source!I40</f>
        <v>3.7040000000000003E-2</v>
      </c>
      <c r="CY63">
        <f t="shared" si="8"/>
        <v>1100</v>
      </c>
      <c r="CZ63">
        <f t="shared" si="9"/>
        <v>1100</v>
      </c>
      <c r="DA63">
        <f t="shared" si="10"/>
        <v>1</v>
      </c>
      <c r="DB63">
        <f t="shared" si="11"/>
        <v>1018.6</v>
      </c>
      <c r="DC63">
        <f t="shared" si="12"/>
        <v>0</v>
      </c>
    </row>
    <row r="64" spans="1:107" x14ac:dyDescent="0.2">
      <c r="A64">
        <f>ROW(Source!A40)</f>
        <v>40</v>
      </c>
      <c r="B64">
        <v>28045047</v>
      </c>
      <c r="C64">
        <v>28048621</v>
      </c>
      <c r="D64">
        <v>25178660</v>
      </c>
      <c r="E64">
        <v>1</v>
      </c>
      <c r="F64">
        <v>1</v>
      </c>
      <c r="G64">
        <v>1</v>
      </c>
      <c r="H64">
        <v>3</v>
      </c>
      <c r="I64" t="s">
        <v>484</v>
      </c>
      <c r="J64" t="s">
        <v>485</v>
      </c>
      <c r="K64" t="s">
        <v>486</v>
      </c>
      <c r="L64">
        <v>1339</v>
      </c>
      <c r="N64">
        <v>1007</v>
      </c>
      <c r="O64" t="s">
        <v>28</v>
      </c>
      <c r="P64" t="s">
        <v>28</v>
      </c>
      <c r="Q64">
        <v>1</v>
      </c>
      <c r="W64">
        <v>0</v>
      </c>
      <c r="X64">
        <v>-709960560</v>
      </c>
      <c r="Y64">
        <v>0.88400000000000001</v>
      </c>
      <c r="AA64">
        <v>1056</v>
      </c>
      <c r="AB64">
        <v>0</v>
      </c>
      <c r="AC64">
        <v>0</v>
      </c>
      <c r="AD64">
        <v>0</v>
      </c>
      <c r="AE64">
        <v>1056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0.88400000000000001</v>
      </c>
      <c r="AU64" t="s">
        <v>6</v>
      </c>
      <c r="AV64">
        <v>0</v>
      </c>
      <c r="AW64">
        <v>2</v>
      </c>
      <c r="AX64">
        <v>28048640</v>
      </c>
      <c r="AY64">
        <v>1</v>
      </c>
      <c r="AZ64">
        <v>0</v>
      </c>
      <c r="BA64">
        <v>59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Y64*Source!I40</f>
        <v>3.5360000000000003E-2</v>
      </c>
      <c r="CY64">
        <f t="shared" si="8"/>
        <v>1056</v>
      </c>
      <c r="CZ64">
        <f t="shared" si="9"/>
        <v>1056</v>
      </c>
      <c r="DA64">
        <f t="shared" si="10"/>
        <v>1</v>
      </c>
      <c r="DB64">
        <f t="shared" si="11"/>
        <v>933.5</v>
      </c>
      <c r="DC64">
        <f t="shared" si="12"/>
        <v>0</v>
      </c>
    </row>
    <row r="65" spans="1:107" x14ac:dyDescent="0.2">
      <c r="A65">
        <f>ROW(Source!A40)</f>
        <v>40</v>
      </c>
      <c r="B65">
        <v>28045047</v>
      </c>
      <c r="C65">
        <v>28048621</v>
      </c>
      <c r="D65">
        <v>25179885</v>
      </c>
      <c r="E65">
        <v>1</v>
      </c>
      <c r="F65">
        <v>1</v>
      </c>
      <c r="G65">
        <v>1</v>
      </c>
      <c r="H65">
        <v>3</v>
      </c>
      <c r="I65" t="s">
        <v>487</v>
      </c>
      <c r="J65" t="s">
        <v>488</v>
      </c>
      <c r="K65" t="s">
        <v>489</v>
      </c>
      <c r="L65">
        <v>1327</v>
      </c>
      <c r="N65">
        <v>1005</v>
      </c>
      <c r="O65" t="s">
        <v>160</v>
      </c>
      <c r="P65" t="s">
        <v>160</v>
      </c>
      <c r="Q65">
        <v>1</v>
      </c>
      <c r="W65">
        <v>0</v>
      </c>
      <c r="X65">
        <v>-2064955635</v>
      </c>
      <c r="Y65">
        <v>21.19</v>
      </c>
      <c r="AA65">
        <v>57.63</v>
      </c>
      <c r="AB65">
        <v>0</v>
      </c>
      <c r="AC65">
        <v>0</v>
      </c>
      <c r="AD65">
        <v>0</v>
      </c>
      <c r="AE65">
        <v>57.63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21.19</v>
      </c>
      <c r="AU65" t="s">
        <v>6</v>
      </c>
      <c r="AV65">
        <v>0</v>
      </c>
      <c r="AW65">
        <v>2</v>
      </c>
      <c r="AX65">
        <v>28048641</v>
      </c>
      <c r="AY65">
        <v>1</v>
      </c>
      <c r="AZ65">
        <v>0</v>
      </c>
      <c r="BA65">
        <v>60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Y65*Source!I40</f>
        <v>0.84760000000000002</v>
      </c>
      <c r="CY65">
        <f t="shared" si="8"/>
        <v>57.63</v>
      </c>
      <c r="CZ65">
        <f t="shared" si="9"/>
        <v>57.63</v>
      </c>
      <c r="DA65">
        <f t="shared" si="10"/>
        <v>1</v>
      </c>
      <c r="DB65">
        <f t="shared" si="11"/>
        <v>1221.18</v>
      </c>
      <c r="DC65">
        <f t="shared" si="12"/>
        <v>0</v>
      </c>
    </row>
    <row r="66" spans="1:107" x14ac:dyDescent="0.2">
      <c r="A66">
        <f>ROW(Source!A41)</f>
        <v>41</v>
      </c>
      <c r="B66">
        <v>28045061</v>
      </c>
      <c r="C66">
        <v>28048621</v>
      </c>
      <c r="D66">
        <v>25413030</v>
      </c>
      <c r="E66">
        <v>1</v>
      </c>
      <c r="F66">
        <v>1</v>
      </c>
      <c r="G66">
        <v>1</v>
      </c>
      <c r="H66">
        <v>1</v>
      </c>
      <c r="I66" t="s">
        <v>449</v>
      </c>
      <c r="J66" t="s">
        <v>6</v>
      </c>
      <c r="K66" t="s">
        <v>450</v>
      </c>
      <c r="L66">
        <v>1191</v>
      </c>
      <c r="N66">
        <v>1013</v>
      </c>
      <c r="O66" t="s">
        <v>401</v>
      </c>
      <c r="P66" t="s">
        <v>401</v>
      </c>
      <c r="Q66">
        <v>1</v>
      </c>
      <c r="W66">
        <v>0</v>
      </c>
      <c r="X66">
        <v>-719309759</v>
      </c>
      <c r="Y66">
        <v>306.68199999999996</v>
      </c>
      <c r="AA66">
        <v>0</v>
      </c>
      <c r="AB66">
        <v>0</v>
      </c>
      <c r="AC66">
        <v>0</v>
      </c>
      <c r="AD66">
        <v>59.45</v>
      </c>
      <c r="AE66">
        <v>0</v>
      </c>
      <c r="AF66">
        <v>0</v>
      </c>
      <c r="AG66">
        <v>0</v>
      </c>
      <c r="AH66">
        <v>8.86</v>
      </c>
      <c r="AI66">
        <v>1</v>
      </c>
      <c r="AJ66">
        <v>1</v>
      </c>
      <c r="AK66">
        <v>1</v>
      </c>
      <c r="AL66">
        <v>6.71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6</v>
      </c>
      <c r="AT66">
        <v>266.68</v>
      </c>
      <c r="AU66" t="s">
        <v>73</v>
      </c>
      <c r="AV66">
        <v>1</v>
      </c>
      <c r="AW66">
        <v>2</v>
      </c>
      <c r="AX66">
        <v>28048622</v>
      </c>
      <c r="AY66">
        <v>1</v>
      </c>
      <c r="AZ66">
        <v>0</v>
      </c>
      <c r="BA66">
        <v>61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Y66*Source!I41</f>
        <v>12.26728</v>
      </c>
      <c r="CY66">
        <f>AD66</f>
        <v>59.45</v>
      </c>
      <c r="CZ66">
        <f>AH66</f>
        <v>8.86</v>
      </c>
      <c r="DA66">
        <f>AL66</f>
        <v>6.71</v>
      </c>
      <c r="DB66">
        <f>ROUND((ROUND(AT66*CZ66,2)*1.15),2)</f>
        <v>2717.2</v>
      </c>
      <c r="DC66">
        <f>ROUND((ROUND(AT66*AG66,2)*1.15),2)</f>
        <v>0</v>
      </c>
    </row>
    <row r="67" spans="1:107" x14ac:dyDescent="0.2">
      <c r="A67">
        <f>ROW(Source!A41)</f>
        <v>41</v>
      </c>
      <c r="B67">
        <v>28045061</v>
      </c>
      <c r="C67">
        <v>28048621</v>
      </c>
      <c r="D67">
        <v>25412928</v>
      </c>
      <c r="E67">
        <v>1</v>
      </c>
      <c r="F67">
        <v>1</v>
      </c>
      <c r="G67">
        <v>1</v>
      </c>
      <c r="H67">
        <v>1</v>
      </c>
      <c r="I67" t="s">
        <v>413</v>
      </c>
      <c r="J67" t="s">
        <v>6</v>
      </c>
      <c r="K67" t="s">
        <v>414</v>
      </c>
      <c r="L67">
        <v>1191</v>
      </c>
      <c r="N67">
        <v>1013</v>
      </c>
      <c r="O67" t="s">
        <v>401</v>
      </c>
      <c r="P67" t="s">
        <v>401</v>
      </c>
      <c r="Q67">
        <v>1</v>
      </c>
      <c r="W67">
        <v>0</v>
      </c>
      <c r="X67">
        <v>-1417349443</v>
      </c>
      <c r="Y67">
        <v>14.89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6.71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14.89</v>
      </c>
      <c r="AU67" t="s">
        <v>6</v>
      </c>
      <c r="AV67">
        <v>2</v>
      </c>
      <c r="AW67">
        <v>2</v>
      </c>
      <c r="AX67">
        <v>28048623</v>
      </c>
      <c r="AY67">
        <v>1</v>
      </c>
      <c r="AZ67">
        <v>2048</v>
      </c>
      <c r="BA67">
        <v>62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Y67*Source!I41</f>
        <v>0.59560000000000002</v>
      </c>
      <c r="CY67">
        <f>AD67</f>
        <v>0</v>
      </c>
      <c r="CZ67">
        <f>AH67</f>
        <v>0</v>
      </c>
      <c r="DA67">
        <f>AL67</f>
        <v>1</v>
      </c>
      <c r="DB67">
        <f>ROUND(ROUND(AT67*CZ67,2),2)</f>
        <v>0</v>
      </c>
      <c r="DC67">
        <f>ROUND(ROUND(AT67*AG67,2),2)</f>
        <v>0</v>
      </c>
    </row>
    <row r="68" spans="1:107" x14ac:dyDescent="0.2">
      <c r="A68">
        <f>ROW(Source!A41)</f>
        <v>41</v>
      </c>
      <c r="B68">
        <v>28045061</v>
      </c>
      <c r="C68">
        <v>28048621</v>
      </c>
      <c r="D68">
        <v>25230220</v>
      </c>
      <c r="E68">
        <v>1</v>
      </c>
      <c r="F68">
        <v>1</v>
      </c>
      <c r="G68">
        <v>1</v>
      </c>
      <c r="H68">
        <v>2</v>
      </c>
      <c r="I68" t="s">
        <v>415</v>
      </c>
      <c r="J68" t="s">
        <v>416</v>
      </c>
      <c r="K68" t="s">
        <v>417</v>
      </c>
      <c r="L68">
        <v>1368</v>
      </c>
      <c r="N68">
        <v>1011</v>
      </c>
      <c r="O68" t="s">
        <v>405</v>
      </c>
      <c r="P68" t="s">
        <v>405</v>
      </c>
      <c r="Q68">
        <v>1</v>
      </c>
      <c r="W68">
        <v>0</v>
      </c>
      <c r="X68">
        <v>-1718674368</v>
      </c>
      <c r="Y68">
        <v>3.0249999999999999</v>
      </c>
      <c r="AA68">
        <v>0</v>
      </c>
      <c r="AB68">
        <v>751.45</v>
      </c>
      <c r="AC68">
        <v>13.5</v>
      </c>
      <c r="AD68">
        <v>0</v>
      </c>
      <c r="AE68">
        <v>0</v>
      </c>
      <c r="AF68">
        <v>111.99</v>
      </c>
      <c r="AG68">
        <v>13.5</v>
      </c>
      <c r="AH68">
        <v>0</v>
      </c>
      <c r="AI68">
        <v>1</v>
      </c>
      <c r="AJ68">
        <v>6.71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2.42</v>
      </c>
      <c r="AU68" t="s">
        <v>72</v>
      </c>
      <c r="AV68">
        <v>0</v>
      </c>
      <c r="AW68">
        <v>2</v>
      </c>
      <c r="AX68">
        <v>28048624</v>
      </c>
      <c r="AY68">
        <v>1</v>
      </c>
      <c r="AZ68">
        <v>0</v>
      </c>
      <c r="BA68">
        <v>63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Y68*Source!I41</f>
        <v>0.121</v>
      </c>
      <c r="CY68">
        <f>AB68</f>
        <v>751.45</v>
      </c>
      <c r="CZ68">
        <f>AF68</f>
        <v>111.99</v>
      </c>
      <c r="DA68">
        <f>AJ68</f>
        <v>6.71</v>
      </c>
      <c r="DB68">
        <f>ROUND((ROUND(AT68*CZ68,2)*1.25),2)</f>
        <v>338.78</v>
      </c>
      <c r="DC68">
        <f>ROUND((ROUND(AT68*AG68,2)*1.25),2)</f>
        <v>40.840000000000003</v>
      </c>
    </row>
    <row r="69" spans="1:107" x14ac:dyDescent="0.2">
      <c r="A69">
        <f>ROW(Source!A41)</f>
        <v>41</v>
      </c>
      <c r="B69">
        <v>28045061</v>
      </c>
      <c r="C69">
        <v>28048621</v>
      </c>
      <c r="D69">
        <v>25230242</v>
      </c>
      <c r="E69">
        <v>1</v>
      </c>
      <c r="F69">
        <v>1</v>
      </c>
      <c r="G69">
        <v>1</v>
      </c>
      <c r="H69">
        <v>2</v>
      </c>
      <c r="I69" t="s">
        <v>451</v>
      </c>
      <c r="J69" t="s">
        <v>452</v>
      </c>
      <c r="K69" t="s">
        <v>453</v>
      </c>
      <c r="L69">
        <v>1368</v>
      </c>
      <c r="N69">
        <v>1011</v>
      </c>
      <c r="O69" t="s">
        <v>405</v>
      </c>
      <c r="P69" t="s">
        <v>405</v>
      </c>
      <c r="Q69">
        <v>1</v>
      </c>
      <c r="W69">
        <v>0</v>
      </c>
      <c r="X69">
        <v>92482457</v>
      </c>
      <c r="Y69">
        <v>2.1875</v>
      </c>
      <c r="AA69">
        <v>0</v>
      </c>
      <c r="AB69">
        <v>650.13</v>
      </c>
      <c r="AC69">
        <v>13.5</v>
      </c>
      <c r="AD69">
        <v>0</v>
      </c>
      <c r="AE69">
        <v>0</v>
      </c>
      <c r="AF69">
        <v>96.89</v>
      </c>
      <c r="AG69">
        <v>13.5</v>
      </c>
      <c r="AH69">
        <v>0</v>
      </c>
      <c r="AI69">
        <v>1</v>
      </c>
      <c r="AJ69">
        <v>6.71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1.75</v>
      </c>
      <c r="AU69" t="s">
        <v>72</v>
      </c>
      <c r="AV69">
        <v>0</v>
      </c>
      <c r="AW69">
        <v>2</v>
      </c>
      <c r="AX69">
        <v>28048625</v>
      </c>
      <c r="AY69">
        <v>1</v>
      </c>
      <c r="AZ69">
        <v>0</v>
      </c>
      <c r="BA69">
        <v>64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Y69*Source!I41</f>
        <v>8.7500000000000008E-2</v>
      </c>
      <c r="CY69">
        <f>AB69</f>
        <v>650.13</v>
      </c>
      <c r="CZ69">
        <f>AF69</f>
        <v>96.89</v>
      </c>
      <c r="DA69">
        <f>AJ69</f>
        <v>6.71</v>
      </c>
      <c r="DB69">
        <f>ROUND((ROUND(AT69*CZ69,2)*1.25),2)</f>
        <v>211.95</v>
      </c>
      <c r="DC69">
        <f>ROUND((ROUND(AT69*AG69,2)*1.25),2)</f>
        <v>29.54</v>
      </c>
    </row>
    <row r="70" spans="1:107" x14ac:dyDescent="0.2">
      <c r="A70">
        <f>ROW(Source!A41)</f>
        <v>41</v>
      </c>
      <c r="B70">
        <v>28045061</v>
      </c>
      <c r="C70">
        <v>28048621</v>
      </c>
      <c r="D70">
        <v>25230589</v>
      </c>
      <c r="E70">
        <v>1</v>
      </c>
      <c r="F70">
        <v>1</v>
      </c>
      <c r="G70">
        <v>1</v>
      </c>
      <c r="H70">
        <v>2</v>
      </c>
      <c r="I70" t="s">
        <v>454</v>
      </c>
      <c r="J70" t="s">
        <v>455</v>
      </c>
      <c r="K70" t="s">
        <v>456</v>
      </c>
      <c r="L70">
        <v>1368</v>
      </c>
      <c r="N70">
        <v>1011</v>
      </c>
      <c r="O70" t="s">
        <v>405</v>
      </c>
      <c r="P70" t="s">
        <v>405</v>
      </c>
      <c r="Q70">
        <v>1</v>
      </c>
      <c r="W70">
        <v>0</v>
      </c>
      <c r="X70">
        <v>-2131582415</v>
      </c>
      <c r="Y70">
        <v>8.85</v>
      </c>
      <c r="AA70">
        <v>0</v>
      </c>
      <c r="AB70">
        <v>1901.61</v>
      </c>
      <c r="AC70">
        <v>13.5</v>
      </c>
      <c r="AD70">
        <v>0</v>
      </c>
      <c r="AE70">
        <v>0</v>
      </c>
      <c r="AF70">
        <v>283.39999999999998</v>
      </c>
      <c r="AG70">
        <v>13.5</v>
      </c>
      <c r="AH70">
        <v>0</v>
      </c>
      <c r="AI70">
        <v>1</v>
      </c>
      <c r="AJ70">
        <v>6.71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7.08</v>
      </c>
      <c r="AU70" t="s">
        <v>72</v>
      </c>
      <c r="AV70">
        <v>0</v>
      </c>
      <c r="AW70">
        <v>2</v>
      </c>
      <c r="AX70">
        <v>28048626</v>
      </c>
      <c r="AY70">
        <v>1</v>
      </c>
      <c r="AZ70">
        <v>0</v>
      </c>
      <c r="BA70">
        <v>65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Y70*Source!I41</f>
        <v>0.35399999999999998</v>
      </c>
      <c r="CY70">
        <f>AB70</f>
        <v>1901.61</v>
      </c>
      <c r="CZ70">
        <f>AF70</f>
        <v>283.39999999999998</v>
      </c>
      <c r="DA70">
        <f>AJ70</f>
        <v>6.71</v>
      </c>
      <c r="DB70">
        <f>ROUND((ROUND(AT70*CZ70,2)*1.25),2)</f>
        <v>2508.09</v>
      </c>
      <c r="DC70">
        <f>ROUND((ROUND(AT70*AG70,2)*1.25),2)</f>
        <v>119.48</v>
      </c>
    </row>
    <row r="71" spans="1:107" x14ac:dyDescent="0.2">
      <c r="A71">
        <f>ROW(Source!A41)</f>
        <v>41</v>
      </c>
      <c r="B71">
        <v>28045061</v>
      </c>
      <c r="C71">
        <v>28048621</v>
      </c>
      <c r="D71">
        <v>25230625</v>
      </c>
      <c r="E71">
        <v>1</v>
      </c>
      <c r="F71">
        <v>1</v>
      </c>
      <c r="G71">
        <v>1</v>
      </c>
      <c r="H71">
        <v>2</v>
      </c>
      <c r="I71" t="s">
        <v>457</v>
      </c>
      <c r="J71" t="s">
        <v>458</v>
      </c>
      <c r="K71" t="s">
        <v>459</v>
      </c>
      <c r="L71">
        <v>1368</v>
      </c>
      <c r="N71">
        <v>1011</v>
      </c>
      <c r="O71" t="s">
        <v>405</v>
      </c>
      <c r="P71" t="s">
        <v>405</v>
      </c>
      <c r="Q71">
        <v>1</v>
      </c>
      <c r="W71">
        <v>0</v>
      </c>
      <c r="X71">
        <v>1468674927</v>
      </c>
      <c r="Y71">
        <v>25.412499999999998</v>
      </c>
      <c r="AA71">
        <v>0</v>
      </c>
      <c r="AB71">
        <v>12.75</v>
      </c>
      <c r="AC71">
        <v>0</v>
      </c>
      <c r="AD71">
        <v>0</v>
      </c>
      <c r="AE71">
        <v>0</v>
      </c>
      <c r="AF71">
        <v>1.9</v>
      </c>
      <c r="AG71">
        <v>0</v>
      </c>
      <c r="AH71">
        <v>0</v>
      </c>
      <c r="AI71">
        <v>1</v>
      </c>
      <c r="AJ71">
        <v>6.71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20.329999999999998</v>
      </c>
      <c r="AU71" t="s">
        <v>72</v>
      </c>
      <c r="AV71">
        <v>0</v>
      </c>
      <c r="AW71">
        <v>2</v>
      </c>
      <c r="AX71">
        <v>28048627</v>
      </c>
      <c r="AY71">
        <v>1</v>
      </c>
      <c r="AZ71">
        <v>0</v>
      </c>
      <c r="BA71">
        <v>66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Y71*Source!I41</f>
        <v>1.0165</v>
      </c>
      <c r="CY71">
        <f>AB71</f>
        <v>12.75</v>
      </c>
      <c r="CZ71">
        <f>AF71</f>
        <v>1.9</v>
      </c>
      <c r="DA71">
        <f>AJ71</f>
        <v>6.71</v>
      </c>
      <c r="DB71">
        <f>ROUND((ROUND(AT71*CZ71,2)*1.25),2)</f>
        <v>48.29</v>
      </c>
      <c r="DC71">
        <f>ROUND((ROUND(AT71*AG71,2)*1.25),2)</f>
        <v>0</v>
      </c>
    </row>
    <row r="72" spans="1:107" x14ac:dyDescent="0.2">
      <c r="A72">
        <f>ROW(Source!A41)</f>
        <v>41</v>
      </c>
      <c r="B72">
        <v>28045061</v>
      </c>
      <c r="C72">
        <v>28048621</v>
      </c>
      <c r="D72">
        <v>25231607</v>
      </c>
      <c r="E72">
        <v>1</v>
      </c>
      <c r="F72">
        <v>1</v>
      </c>
      <c r="G72">
        <v>1</v>
      </c>
      <c r="H72">
        <v>2</v>
      </c>
      <c r="I72" t="s">
        <v>421</v>
      </c>
      <c r="J72" t="s">
        <v>422</v>
      </c>
      <c r="K72" t="s">
        <v>423</v>
      </c>
      <c r="L72">
        <v>1368</v>
      </c>
      <c r="N72">
        <v>1011</v>
      </c>
      <c r="O72" t="s">
        <v>405</v>
      </c>
      <c r="P72" t="s">
        <v>405</v>
      </c>
      <c r="Q72">
        <v>1</v>
      </c>
      <c r="W72">
        <v>0</v>
      </c>
      <c r="X72">
        <v>1372534845</v>
      </c>
      <c r="Y72">
        <v>4.55</v>
      </c>
      <c r="AA72">
        <v>0</v>
      </c>
      <c r="AB72">
        <v>440.91</v>
      </c>
      <c r="AC72">
        <v>11.6</v>
      </c>
      <c r="AD72">
        <v>0</v>
      </c>
      <c r="AE72">
        <v>0</v>
      </c>
      <c r="AF72">
        <v>65.709999999999994</v>
      </c>
      <c r="AG72">
        <v>11.6</v>
      </c>
      <c r="AH72">
        <v>0</v>
      </c>
      <c r="AI72">
        <v>1</v>
      </c>
      <c r="AJ72">
        <v>6.71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3.64</v>
      </c>
      <c r="AU72" t="s">
        <v>72</v>
      </c>
      <c r="AV72">
        <v>0</v>
      </c>
      <c r="AW72">
        <v>2</v>
      </c>
      <c r="AX72">
        <v>28048628</v>
      </c>
      <c r="AY72">
        <v>1</v>
      </c>
      <c r="AZ72">
        <v>0</v>
      </c>
      <c r="BA72">
        <v>67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Y72*Source!I41</f>
        <v>0.182</v>
      </c>
      <c r="CY72">
        <f>AB72</f>
        <v>440.91</v>
      </c>
      <c r="CZ72">
        <f>AF72</f>
        <v>65.709999999999994</v>
      </c>
      <c r="DA72">
        <f>AJ72</f>
        <v>6.71</v>
      </c>
      <c r="DB72">
        <f>ROUND((ROUND(AT72*CZ72,2)*1.25),2)</f>
        <v>298.98</v>
      </c>
      <c r="DC72">
        <f>ROUND((ROUND(AT72*AG72,2)*1.25),2)</f>
        <v>52.78</v>
      </c>
    </row>
    <row r="73" spans="1:107" x14ac:dyDescent="0.2">
      <c r="A73">
        <f>ROW(Source!A41)</f>
        <v>41</v>
      </c>
      <c r="B73">
        <v>28045061</v>
      </c>
      <c r="C73">
        <v>28048621</v>
      </c>
      <c r="D73">
        <v>25149961</v>
      </c>
      <c r="E73">
        <v>1</v>
      </c>
      <c r="F73">
        <v>1</v>
      </c>
      <c r="G73">
        <v>1</v>
      </c>
      <c r="H73">
        <v>3</v>
      </c>
      <c r="I73" t="s">
        <v>460</v>
      </c>
      <c r="J73" t="s">
        <v>461</v>
      </c>
      <c r="K73" t="s">
        <v>462</v>
      </c>
      <c r="L73">
        <v>1339</v>
      </c>
      <c r="N73">
        <v>1007</v>
      </c>
      <c r="O73" t="s">
        <v>28</v>
      </c>
      <c r="P73" t="s">
        <v>28</v>
      </c>
      <c r="Q73">
        <v>1</v>
      </c>
      <c r="W73">
        <v>0</v>
      </c>
      <c r="X73">
        <v>-1660354250</v>
      </c>
      <c r="Y73">
        <v>9.2999999999999999E-2</v>
      </c>
      <c r="AA73">
        <v>16.37</v>
      </c>
      <c r="AB73">
        <v>0</v>
      </c>
      <c r="AC73">
        <v>0</v>
      </c>
      <c r="AD73">
        <v>0</v>
      </c>
      <c r="AE73">
        <v>2.44</v>
      </c>
      <c r="AF73">
        <v>0</v>
      </c>
      <c r="AG73">
        <v>0</v>
      </c>
      <c r="AH73">
        <v>0</v>
      </c>
      <c r="AI73">
        <v>6.71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9.2999999999999999E-2</v>
      </c>
      <c r="AU73" t="s">
        <v>6</v>
      </c>
      <c r="AV73">
        <v>0</v>
      </c>
      <c r="AW73">
        <v>2</v>
      </c>
      <c r="AX73">
        <v>28048629</v>
      </c>
      <c r="AY73">
        <v>1</v>
      </c>
      <c r="AZ73">
        <v>0</v>
      </c>
      <c r="BA73">
        <v>68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Y73*Source!I41</f>
        <v>3.7200000000000002E-3</v>
      </c>
      <c r="CY73">
        <f t="shared" ref="CY73:CY86" si="13">AA73</f>
        <v>16.37</v>
      </c>
      <c r="CZ73">
        <f t="shared" ref="CZ73:CZ86" si="14">AE73</f>
        <v>2.44</v>
      </c>
      <c r="DA73">
        <f t="shared" ref="DA73:DA86" si="15">AI73</f>
        <v>6.71</v>
      </c>
      <c r="DB73">
        <f t="shared" ref="DB73:DB104" si="16">ROUND(ROUND(AT73*CZ73,2),2)</f>
        <v>0.23</v>
      </c>
      <c r="DC73">
        <f t="shared" ref="DC73:DC104" si="17">ROUND(ROUND(AT73*AG73,2),2)</f>
        <v>0</v>
      </c>
    </row>
    <row r="74" spans="1:107" x14ac:dyDescent="0.2">
      <c r="A74">
        <f>ROW(Source!A41)</f>
        <v>41</v>
      </c>
      <c r="B74">
        <v>28045061</v>
      </c>
      <c r="C74">
        <v>28048621</v>
      </c>
      <c r="D74">
        <v>25152615</v>
      </c>
      <c r="E74">
        <v>1</v>
      </c>
      <c r="F74">
        <v>1</v>
      </c>
      <c r="G74">
        <v>1</v>
      </c>
      <c r="H74">
        <v>3</v>
      </c>
      <c r="I74" t="s">
        <v>463</v>
      </c>
      <c r="J74" t="s">
        <v>464</v>
      </c>
      <c r="K74" t="s">
        <v>465</v>
      </c>
      <c r="L74">
        <v>1348</v>
      </c>
      <c r="N74">
        <v>1009</v>
      </c>
      <c r="O74" t="s">
        <v>24</v>
      </c>
      <c r="P74" t="s">
        <v>24</v>
      </c>
      <c r="Q74">
        <v>1000</v>
      </c>
      <c r="W74">
        <v>0</v>
      </c>
      <c r="X74">
        <v>-437906794</v>
      </c>
      <c r="Y74">
        <v>0.06</v>
      </c>
      <c r="AA74">
        <v>60658.47</v>
      </c>
      <c r="AB74">
        <v>0</v>
      </c>
      <c r="AC74">
        <v>0</v>
      </c>
      <c r="AD74">
        <v>0</v>
      </c>
      <c r="AE74">
        <v>9040.01</v>
      </c>
      <c r="AF74">
        <v>0</v>
      </c>
      <c r="AG74">
        <v>0</v>
      </c>
      <c r="AH74">
        <v>0</v>
      </c>
      <c r="AI74">
        <v>6.71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0.06</v>
      </c>
      <c r="AU74" t="s">
        <v>6</v>
      </c>
      <c r="AV74">
        <v>0</v>
      </c>
      <c r="AW74">
        <v>2</v>
      </c>
      <c r="AX74">
        <v>28048630</v>
      </c>
      <c r="AY74">
        <v>1</v>
      </c>
      <c r="AZ74">
        <v>0</v>
      </c>
      <c r="BA74">
        <v>69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Y74*Source!I41</f>
        <v>2.3999999999999998E-3</v>
      </c>
      <c r="CY74">
        <f t="shared" si="13"/>
        <v>60658.47</v>
      </c>
      <c r="CZ74">
        <f t="shared" si="14"/>
        <v>9040.01</v>
      </c>
      <c r="DA74">
        <f t="shared" si="15"/>
        <v>6.71</v>
      </c>
      <c r="DB74">
        <f t="shared" si="16"/>
        <v>542.4</v>
      </c>
      <c r="DC74">
        <f t="shared" si="17"/>
        <v>0</v>
      </c>
    </row>
    <row r="75" spans="1:107" x14ac:dyDescent="0.2">
      <c r="A75">
        <f>ROW(Source!A41)</f>
        <v>41</v>
      </c>
      <c r="B75">
        <v>28045061</v>
      </c>
      <c r="C75">
        <v>28048621</v>
      </c>
      <c r="D75">
        <v>25152713</v>
      </c>
      <c r="E75">
        <v>1</v>
      </c>
      <c r="F75">
        <v>1</v>
      </c>
      <c r="G75">
        <v>1</v>
      </c>
      <c r="H75">
        <v>3</v>
      </c>
      <c r="I75" t="s">
        <v>466</v>
      </c>
      <c r="J75" t="s">
        <v>467</v>
      </c>
      <c r="K75" t="s">
        <v>468</v>
      </c>
      <c r="L75">
        <v>1348</v>
      </c>
      <c r="N75">
        <v>1009</v>
      </c>
      <c r="O75" t="s">
        <v>24</v>
      </c>
      <c r="P75" t="s">
        <v>24</v>
      </c>
      <c r="Q75">
        <v>1000</v>
      </c>
      <c r="W75">
        <v>0</v>
      </c>
      <c r="X75">
        <v>1174701286</v>
      </c>
      <c r="Y75">
        <v>0.11799999999999999</v>
      </c>
      <c r="AA75">
        <v>80372.38</v>
      </c>
      <c r="AB75">
        <v>0</v>
      </c>
      <c r="AC75">
        <v>0</v>
      </c>
      <c r="AD75">
        <v>0</v>
      </c>
      <c r="AE75">
        <v>11978</v>
      </c>
      <c r="AF75">
        <v>0</v>
      </c>
      <c r="AG75">
        <v>0</v>
      </c>
      <c r="AH75">
        <v>0</v>
      </c>
      <c r="AI75">
        <v>6.71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0.11799999999999999</v>
      </c>
      <c r="AU75" t="s">
        <v>6</v>
      </c>
      <c r="AV75">
        <v>0</v>
      </c>
      <c r="AW75">
        <v>2</v>
      </c>
      <c r="AX75">
        <v>28048631</v>
      </c>
      <c r="AY75">
        <v>1</v>
      </c>
      <c r="AZ75">
        <v>0</v>
      </c>
      <c r="BA75">
        <v>70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Y75*Source!I41</f>
        <v>4.7200000000000002E-3</v>
      </c>
      <c r="CY75">
        <f t="shared" si="13"/>
        <v>80372.38</v>
      </c>
      <c r="CZ75">
        <f t="shared" si="14"/>
        <v>11978</v>
      </c>
      <c r="DA75">
        <f t="shared" si="15"/>
        <v>6.71</v>
      </c>
      <c r="DB75">
        <f t="shared" si="16"/>
        <v>1413.4</v>
      </c>
      <c r="DC75">
        <f t="shared" si="17"/>
        <v>0</v>
      </c>
    </row>
    <row r="76" spans="1:107" x14ac:dyDescent="0.2">
      <c r="A76">
        <f>ROW(Source!A41)</f>
        <v>41</v>
      </c>
      <c r="B76">
        <v>28045061</v>
      </c>
      <c r="C76">
        <v>28048621</v>
      </c>
      <c r="D76">
        <v>25154685</v>
      </c>
      <c r="E76">
        <v>1</v>
      </c>
      <c r="F76">
        <v>1</v>
      </c>
      <c r="G76">
        <v>1</v>
      </c>
      <c r="H76">
        <v>3</v>
      </c>
      <c r="I76" t="s">
        <v>469</v>
      </c>
      <c r="J76" t="s">
        <v>470</v>
      </c>
      <c r="K76" t="s">
        <v>471</v>
      </c>
      <c r="L76">
        <v>1348</v>
      </c>
      <c r="N76">
        <v>1009</v>
      </c>
      <c r="O76" t="s">
        <v>24</v>
      </c>
      <c r="P76" t="s">
        <v>24</v>
      </c>
      <c r="Q76">
        <v>1000</v>
      </c>
      <c r="W76">
        <v>0</v>
      </c>
      <c r="X76">
        <v>36820162</v>
      </c>
      <c r="Y76">
        <v>0.03</v>
      </c>
      <c r="AA76">
        <v>4928.5</v>
      </c>
      <c r="AB76">
        <v>0</v>
      </c>
      <c r="AC76">
        <v>0</v>
      </c>
      <c r="AD76">
        <v>0</v>
      </c>
      <c r="AE76">
        <v>734.5</v>
      </c>
      <c r="AF76">
        <v>0</v>
      </c>
      <c r="AG76">
        <v>0</v>
      </c>
      <c r="AH76">
        <v>0</v>
      </c>
      <c r="AI76">
        <v>6.71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0.03</v>
      </c>
      <c r="AU76" t="s">
        <v>6</v>
      </c>
      <c r="AV76">
        <v>0</v>
      </c>
      <c r="AW76">
        <v>2</v>
      </c>
      <c r="AX76">
        <v>28048632</v>
      </c>
      <c r="AY76">
        <v>1</v>
      </c>
      <c r="AZ76">
        <v>0</v>
      </c>
      <c r="BA76">
        <v>71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Y76*Source!I41</f>
        <v>1.1999999999999999E-3</v>
      </c>
      <c r="CY76">
        <f t="shared" si="13"/>
        <v>4928.5</v>
      </c>
      <c r="CZ76">
        <f t="shared" si="14"/>
        <v>734.5</v>
      </c>
      <c r="DA76">
        <f t="shared" si="15"/>
        <v>6.71</v>
      </c>
      <c r="DB76">
        <f t="shared" si="16"/>
        <v>22.04</v>
      </c>
      <c r="DC76">
        <f t="shared" si="17"/>
        <v>0</v>
      </c>
    </row>
    <row r="77" spans="1:107" x14ac:dyDescent="0.2">
      <c r="A77">
        <f>ROW(Source!A41)</f>
        <v>41</v>
      </c>
      <c r="B77">
        <v>28045061</v>
      </c>
      <c r="C77">
        <v>28048621</v>
      </c>
      <c r="D77">
        <v>25155260</v>
      </c>
      <c r="E77">
        <v>1</v>
      </c>
      <c r="F77">
        <v>1</v>
      </c>
      <c r="G77">
        <v>1</v>
      </c>
      <c r="H77">
        <v>3</v>
      </c>
      <c r="I77" t="s">
        <v>86</v>
      </c>
      <c r="J77" t="s">
        <v>88</v>
      </c>
      <c r="K77" t="s">
        <v>87</v>
      </c>
      <c r="L77">
        <v>1339</v>
      </c>
      <c r="N77">
        <v>1007</v>
      </c>
      <c r="O77" t="s">
        <v>28</v>
      </c>
      <c r="P77" t="s">
        <v>28</v>
      </c>
      <c r="Q77">
        <v>1</v>
      </c>
      <c r="W77">
        <v>1</v>
      </c>
      <c r="X77">
        <v>429653816</v>
      </c>
      <c r="Y77">
        <v>-101.5</v>
      </c>
      <c r="AA77">
        <v>4026</v>
      </c>
      <c r="AB77">
        <v>0</v>
      </c>
      <c r="AC77">
        <v>0</v>
      </c>
      <c r="AD77">
        <v>0</v>
      </c>
      <c r="AE77">
        <v>600</v>
      </c>
      <c r="AF77">
        <v>0</v>
      </c>
      <c r="AG77">
        <v>0</v>
      </c>
      <c r="AH77">
        <v>0</v>
      </c>
      <c r="AI77">
        <v>6.71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6</v>
      </c>
      <c r="AT77">
        <v>-101.5</v>
      </c>
      <c r="AU77" t="s">
        <v>6</v>
      </c>
      <c r="AV77">
        <v>0</v>
      </c>
      <c r="AW77">
        <v>2</v>
      </c>
      <c r="AX77">
        <v>28048633</v>
      </c>
      <c r="AY77">
        <v>1</v>
      </c>
      <c r="AZ77">
        <v>6144</v>
      </c>
      <c r="BA77">
        <v>72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Y77*Source!I41</f>
        <v>-4.0600000000000005</v>
      </c>
      <c r="CY77">
        <f t="shared" si="13"/>
        <v>4026</v>
      </c>
      <c r="CZ77">
        <f t="shared" si="14"/>
        <v>600</v>
      </c>
      <c r="DA77">
        <f t="shared" si="15"/>
        <v>6.71</v>
      </c>
      <c r="DB77">
        <f t="shared" si="16"/>
        <v>-60900</v>
      </c>
      <c r="DC77">
        <f t="shared" si="17"/>
        <v>0</v>
      </c>
    </row>
    <row r="78" spans="1:107" x14ac:dyDescent="0.2">
      <c r="A78">
        <f>ROW(Source!A41)</f>
        <v>41</v>
      </c>
      <c r="B78">
        <v>28045061</v>
      </c>
      <c r="C78">
        <v>28048621</v>
      </c>
      <c r="D78">
        <v>25155263</v>
      </c>
      <c r="E78">
        <v>1</v>
      </c>
      <c r="F78">
        <v>1</v>
      </c>
      <c r="G78">
        <v>1</v>
      </c>
      <c r="H78">
        <v>3</v>
      </c>
      <c r="I78" t="s">
        <v>90</v>
      </c>
      <c r="J78" t="s">
        <v>92</v>
      </c>
      <c r="K78" t="s">
        <v>91</v>
      </c>
      <c r="L78">
        <v>1339</v>
      </c>
      <c r="N78">
        <v>1007</v>
      </c>
      <c r="O78" t="s">
        <v>28</v>
      </c>
      <c r="P78" t="s">
        <v>28</v>
      </c>
      <c r="Q78">
        <v>1</v>
      </c>
      <c r="W78">
        <v>0</v>
      </c>
      <c r="X78">
        <v>1793419788</v>
      </c>
      <c r="Y78">
        <v>101.5</v>
      </c>
      <c r="AA78">
        <v>4697</v>
      </c>
      <c r="AB78">
        <v>0</v>
      </c>
      <c r="AC78">
        <v>0</v>
      </c>
      <c r="AD78">
        <v>0</v>
      </c>
      <c r="AE78">
        <v>700</v>
      </c>
      <c r="AF78">
        <v>0</v>
      </c>
      <c r="AG78">
        <v>0</v>
      </c>
      <c r="AH78">
        <v>0</v>
      </c>
      <c r="AI78">
        <v>6.71</v>
      </c>
      <c r="AJ78">
        <v>1</v>
      </c>
      <c r="AK78">
        <v>1</v>
      </c>
      <c r="AL78">
        <v>1</v>
      </c>
      <c r="AN78">
        <v>0</v>
      </c>
      <c r="AO78">
        <v>0</v>
      </c>
      <c r="AP78">
        <v>0</v>
      </c>
      <c r="AQ78">
        <v>0</v>
      </c>
      <c r="AR78">
        <v>0</v>
      </c>
      <c r="AS78" t="s">
        <v>6</v>
      </c>
      <c r="AT78">
        <v>101.5</v>
      </c>
      <c r="AU78" t="s">
        <v>6</v>
      </c>
      <c r="AV78">
        <v>0</v>
      </c>
      <c r="AW78">
        <v>1</v>
      </c>
      <c r="AX78">
        <v>-1</v>
      </c>
      <c r="AY78">
        <v>0</v>
      </c>
      <c r="AZ78">
        <v>0</v>
      </c>
      <c r="BA78" t="s">
        <v>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Y78*Source!I41</f>
        <v>4.0600000000000005</v>
      </c>
      <c r="CY78">
        <f t="shared" si="13"/>
        <v>4697</v>
      </c>
      <c r="CZ78">
        <f t="shared" si="14"/>
        <v>700</v>
      </c>
      <c r="DA78">
        <f t="shared" si="15"/>
        <v>6.71</v>
      </c>
      <c r="DB78">
        <f t="shared" si="16"/>
        <v>71050</v>
      </c>
      <c r="DC78">
        <f t="shared" si="17"/>
        <v>0</v>
      </c>
    </row>
    <row r="79" spans="1:107" x14ac:dyDescent="0.2">
      <c r="A79">
        <f>ROW(Source!A41)</f>
        <v>41</v>
      </c>
      <c r="B79">
        <v>28045061</v>
      </c>
      <c r="C79">
        <v>28048621</v>
      </c>
      <c r="D79">
        <v>25171445</v>
      </c>
      <c r="E79">
        <v>1</v>
      </c>
      <c r="F79">
        <v>1</v>
      </c>
      <c r="G79">
        <v>1</v>
      </c>
      <c r="H79">
        <v>3</v>
      </c>
      <c r="I79" t="s">
        <v>78</v>
      </c>
      <c r="J79" t="s">
        <v>80</v>
      </c>
      <c r="K79" t="s">
        <v>79</v>
      </c>
      <c r="L79">
        <v>1348</v>
      </c>
      <c r="N79">
        <v>1009</v>
      </c>
      <c r="O79" t="s">
        <v>24</v>
      </c>
      <c r="P79" t="s">
        <v>24</v>
      </c>
      <c r="Q79">
        <v>1000</v>
      </c>
      <c r="W79">
        <v>0</v>
      </c>
      <c r="X79">
        <v>-623732575</v>
      </c>
      <c r="Y79">
        <v>0.22</v>
      </c>
      <c r="AA79">
        <v>49929.11</v>
      </c>
      <c r="AB79">
        <v>0</v>
      </c>
      <c r="AC79">
        <v>0</v>
      </c>
      <c r="AD79">
        <v>0</v>
      </c>
      <c r="AE79">
        <v>7441</v>
      </c>
      <c r="AF79">
        <v>0</v>
      </c>
      <c r="AG79">
        <v>0</v>
      </c>
      <c r="AH79">
        <v>0</v>
      </c>
      <c r="AI79">
        <v>6.71</v>
      </c>
      <c r="AJ79">
        <v>1</v>
      </c>
      <c r="AK79">
        <v>1</v>
      </c>
      <c r="AL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6</v>
      </c>
      <c r="AT79">
        <v>0.22</v>
      </c>
      <c r="AU79" t="s">
        <v>6</v>
      </c>
      <c r="AV79">
        <v>0</v>
      </c>
      <c r="AW79">
        <v>1</v>
      </c>
      <c r="AX79">
        <v>-1</v>
      </c>
      <c r="AY79">
        <v>0</v>
      </c>
      <c r="AZ79">
        <v>0</v>
      </c>
      <c r="BA79" t="s">
        <v>6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Y79*Source!I41</f>
        <v>8.8000000000000005E-3</v>
      </c>
      <c r="CY79">
        <f t="shared" si="13"/>
        <v>49929.11</v>
      </c>
      <c r="CZ79">
        <f t="shared" si="14"/>
        <v>7441</v>
      </c>
      <c r="DA79">
        <f t="shared" si="15"/>
        <v>6.71</v>
      </c>
      <c r="DB79">
        <f t="shared" si="16"/>
        <v>1637.02</v>
      </c>
      <c r="DC79">
        <f t="shared" si="17"/>
        <v>0</v>
      </c>
    </row>
    <row r="80" spans="1:107" x14ac:dyDescent="0.2">
      <c r="A80">
        <f>ROW(Source!A41)</f>
        <v>41</v>
      </c>
      <c r="B80">
        <v>28045061</v>
      </c>
      <c r="C80">
        <v>28048621</v>
      </c>
      <c r="D80">
        <v>25173764</v>
      </c>
      <c r="E80">
        <v>1</v>
      </c>
      <c r="F80">
        <v>1</v>
      </c>
      <c r="G80">
        <v>1</v>
      </c>
      <c r="H80">
        <v>3</v>
      </c>
      <c r="I80" t="s">
        <v>472</v>
      </c>
      <c r="J80" t="s">
        <v>473</v>
      </c>
      <c r="K80" t="s">
        <v>474</v>
      </c>
      <c r="L80">
        <v>1348</v>
      </c>
      <c r="N80">
        <v>1009</v>
      </c>
      <c r="O80" t="s">
        <v>24</v>
      </c>
      <c r="P80" t="s">
        <v>24</v>
      </c>
      <c r="Q80">
        <v>1000</v>
      </c>
      <c r="W80">
        <v>0</v>
      </c>
      <c r="X80">
        <v>-480376383</v>
      </c>
      <c r="Y80">
        <v>2.1999999999999999E-2</v>
      </c>
      <c r="AA80">
        <v>68442</v>
      </c>
      <c r="AB80">
        <v>0</v>
      </c>
      <c r="AC80">
        <v>0</v>
      </c>
      <c r="AD80">
        <v>0</v>
      </c>
      <c r="AE80">
        <v>10200</v>
      </c>
      <c r="AF80">
        <v>0</v>
      </c>
      <c r="AG80">
        <v>0</v>
      </c>
      <c r="AH80">
        <v>0</v>
      </c>
      <c r="AI80">
        <v>6.71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2.1999999999999999E-2</v>
      </c>
      <c r="AU80" t="s">
        <v>6</v>
      </c>
      <c r="AV80">
        <v>0</v>
      </c>
      <c r="AW80">
        <v>2</v>
      </c>
      <c r="AX80">
        <v>28048635</v>
      </c>
      <c r="AY80">
        <v>1</v>
      </c>
      <c r="AZ80">
        <v>0</v>
      </c>
      <c r="BA80">
        <v>74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Y80*Source!I41</f>
        <v>8.7999999999999992E-4</v>
      </c>
      <c r="CY80">
        <f t="shared" si="13"/>
        <v>68442</v>
      </c>
      <c r="CZ80">
        <f t="shared" si="14"/>
        <v>10200</v>
      </c>
      <c r="DA80">
        <f t="shared" si="15"/>
        <v>6.71</v>
      </c>
      <c r="DB80">
        <f t="shared" si="16"/>
        <v>224.4</v>
      </c>
      <c r="DC80">
        <f t="shared" si="17"/>
        <v>0</v>
      </c>
    </row>
    <row r="81" spans="1:107" x14ac:dyDescent="0.2">
      <c r="A81">
        <f>ROW(Source!A41)</f>
        <v>41</v>
      </c>
      <c r="B81">
        <v>28045061</v>
      </c>
      <c r="C81">
        <v>28048621</v>
      </c>
      <c r="D81">
        <v>25174824</v>
      </c>
      <c r="E81">
        <v>1</v>
      </c>
      <c r="F81">
        <v>1</v>
      </c>
      <c r="G81">
        <v>1</v>
      </c>
      <c r="H81">
        <v>3</v>
      </c>
      <c r="I81" t="s">
        <v>82</v>
      </c>
      <c r="J81" t="s">
        <v>84</v>
      </c>
      <c r="K81" t="s">
        <v>83</v>
      </c>
      <c r="L81">
        <v>1348</v>
      </c>
      <c r="N81">
        <v>1009</v>
      </c>
      <c r="O81" t="s">
        <v>24</v>
      </c>
      <c r="P81" t="s">
        <v>24</v>
      </c>
      <c r="Q81">
        <v>1000</v>
      </c>
      <c r="W81">
        <v>0</v>
      </c>
      <c r="X81">
        <v>-439913671</v>
      </c>
      <c r="Y81">
        <v>5.55</v>
      </c>
      <c r="AA81">
        <v>37911.5</v>
      </c>
      <c r="AB81">
        <v>0</v>
      </c>
      <c r="AC81">
        <v>0</v>
      </c>
      <c r="AD81">
        <v>0</v>
      </c>
      <c r="AE81">
        <v>5650</v>
      </c>
      <c r="AF81">
        <v>0</v>
      </c>
      <c r="AG81">
        <v>0</v>
      </c>
      <c r="AH81">
        <v>0</v>
      </c>
      <c r="AI81">
        <v>6.71</v>
      </c>
      <c r="AJ81">
        <v>1</v>
      </c>
      <c r="AK81">
        <v>1</v>
      </c>
      <c r="AL81">
        <v>1</v>
      </c>
      <c r="AN81">
        <v>0</v>
      </c>
      <c r="AO81">
        <v>0</v>
      </c>
      <c r="AP81">
        <v>0</v>
      </c>
      <c r="AQ81">
        <v>0</v>
      </c>
      <c r="AR81">
        <v>0</v>
      </c>
      <c r="AS81" t="s">
        <v>6</v>
      </c>
      <c r="AT81">
        <v>5.55</v>
      </c>
      <c r="AU81" t="s">
        <v>6</v>
      </c>
      <c r="AV81">
        <v>0</v>
      </c>
      <c r="AW81">
        <v>1</v>
      </c>
      <c r="AX81">
        <v>-1</v>
      </c>
      <c r="AY81">
        <v>0</v>
      </c>
      <c r="AZ81">
        <v>0</v>
      </c>
      <c r="BA81" t="s">
        <v>6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Y81*Source!I41</f>
        <v>0.222</v>
      </c>
      <c r="CY81">
        <f t="shared" si="13"/>
        <v>37911.5</v>
      </c>
      <c r="CZ81">
        <f t="shared" si="14"/>
        <v>5650</v>
      </c>
      <c r="DA81">
        <f t="shared" si="15"/>
        <v>6.71</v>
      </c>
      <c r="DB81">
        <f t="shared" si="16"/>
        <v>31357.5</v>
      </c>
      <c r="DC81">
        <f t="shared" si="17"/>
        <v>0</v>
      </c>
    </row>
    <row r="82" spans="1:107" x14ac:dyDescent="0.2">
      <c r="A82">
        <f>ROW(Source!A41)</f>
        <v>41</v>
      </c>
      <c r="B82">
        <v>28045061</v>
      </c>
      <c r="C82">
        <v>28048621</v>
      </c>
      <c r="D82">
        <v>25178372</v>
      </c>
      <c r="E82">
        <v>1</v>
      </c>
      <c r="F82">
        <v>1</v>
      </c>
      <c r="G82">
        <v>1</v>
      </c>
      <c r="H82">
        <v>3</v>
      </c>
      <c r="I82" t="s">
        <v>475</v>
      </c>
      <c r="J82" t="s">
        <v>476</v>
      </c>
      <c r="K82" t="s">
        <v>477</v>
      </c>
      <c r="L82">
        <v>1339</v>
      </c>
      <c r="N82">
        <v>1007</v>
      </c>
      <c r="O82" t="s">
        <v>28</v>
      </c>
      <c r="P82" t="s">
        <v>28</v>
      </c>
      <c r="Q82">
        <v>1</v>
      </c>
      <c r="W82">
        <v>0</v>
      </c>
      <c r="X82">
        <v>-444202262</v>
      </c>
      <c r="Y82">
        <v>0.25</v>
      </c>
      <c r="AA82">
        <v>3746.39</v>
      </c>
      <c r="AB82">
        <v>0</v>
      </c>
      <c r="AC82">
        <v>0</v>
      </c>
      <c r="AD82">
        <v>0</v>
      </c>
      <c r="AE82">
        <v>558.33000000000004</v>
      </c>
      <c r="AF82">
        <v>0</v>
      </c>
      <c r="AG82">
        <v>0</v>
      </c>
      <c r="AH82">
        <v>0</v>
      </c>
      <c r="AI82">
        <v>6.71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0.25</v>
      </c>
      <c r="AU82" t="s">
        <v>6</v>
      </c>
      <c r="AV82">
        <v>0</v>
      </c>
      <c r="AW82">
        <v>2</v>
      </c>
      <c r="AX82">
        <v>28048637</v>
      </c>
      <c r="AY82">
        <v>1</v>
      </c>
      <c r="AZ82">
        <v>0</v>
      </c>
      <c r="BA82">
        <v>76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Y82*Source!I41</f>
        <v>0.01</v>
      </c>
      <c r="CY82">
        <f t="shared" si="13"/>
        <v>3746.39</v>
      </c>
      <c r="CZ82">
        <f t="shared" si="14"/>
        <v>558.33000000000004</v>
      </c>
      <c r="DA82">
        <f t="shared" si="15"/>
        <v>6.71</v>
      </c>
      <c r="DB82">
        <f t="shared" si="16"/>
        <v>139.58000000000001</v>
      </c>
      <c r="DC82">
        <f t="shared" si="17"/>
        <v>0</v>
      </c>
    </row>
    <row r="83" spans="1:107" x14ac:dyDescent="0.2">
      <c r="A83">
        <f>ROW(Source!A41)</f>
        <v>41</v>
      </c>
      <c r="B83">
        <v>28045061</v>
      </c>
      <c r="C83">
        <v>28048621</v>
      </c>
      <c r="D83">
        <v>25178466</v>
      </c>
      <c r="E83">
        <v>1</v>
      </c>
      <c r="F83">
        <v>1</v>
      </c>
      <c r="G83">
        <v>1</v>
      </c>
      <c r="H83">
        <v>3</v>
      </c>
      <c r="I83" t="s">
        <v>478</v>
      </c>
      <c r="J83" t="s">
        <v>479</v>
      </c>
      <c r="K83" t="s">
        <v>480</v>
      </c>
      <c r="L83">
        <v>1339</v>
      </c>
      <c r="N83">
        <v>1007</v>
      </c>
      <c r="O83" t="s">
        <v>28</v>
      </c>
      <c r="P83" t="s">
        <v>28</v>
      </c>
      <c r="Q83">
        <v>1</v>
      </c>
      <c r="W83">
        <v>0</v>
      </c>
      <c r="X83">
        <v>-395792271</v>
      </c>
      <c r="Y83">
        <v>3.9E-2</v>
      </c>
      <c r="AA83">
        <v>8635.77</v>
      </c>
      <c r="AB83">
        <v>0</v>
      </c>
      <c r="AC83">
        <v>0</v>
      </c>
      <c r="AD83">
        <v>0</v>
      </c>
      <c r="AE83">
        <v>1287</v>
      </c>
      <c r="AF83">
        <v>0</v>
      </c>
      <c r="AG83">
        <v>0</v>
      </c>
      <c r="AH83">
        <v>0</v>
      </c>
      <c r="AI83">
        <v>6.71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3.9E-2</v>
      </c>
      <c r="AU83" t="s">
        <v>6</v>
      </c>
      <c r="AV83">
        <v>0</v>
      </c>
      <c r="AW83">
        <v>2</v>
      </c>
      <c r="AX83">
        <v>28048638</v>
      </c>
      <c r="AY83">
        <v>1</v>
      </c>
      <c r="AZ83">
        <v>0</v>
      </c>
      <c r="BA83">
        <v>77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Y83*Source!I41</f>
        <v>1.56E-3</v>
      </c>
      <c r="CY83">
        <f t="shared" si="13"/>
        <v>8635.77</v>
      </c>
      <c r="CZ83">
        <f t="shared" si="14"/>
        <v>1287</v>
      </c>
      <c r="DA83">
        <f t="shared" si="15"/>
        <v>6.71</v>
      </c>
      <c r="DB83">
        <f t="shared" si="16"/>
        <v>50.19</v>
      </c>
      <c r="DC83">
        <f t="shared" si="17"/>
        <v>0</v>
      </c>
    </row>
    <row r="84" spans="1:107" x14ac:dyDescent="0.2">
      <c r="A84">
        <f>ROW(Source!A41)</f>
        <v>41</v>
      </c>
      <c r="B84">
        <v>28045061</v>
      </c>
      <c r="C84">
        <v>28048621</v>
      </c>
      <c r="D84">
        <v>25178652</v>
      </c>
      <c r="E84">
        <v>1</v>
      </c>
      <c r="F84">
        <v>1</v>
      </c>
      <c r="G84">
        <v>1</v>
      </c>
      <c r="H84">
        <v>3</v>
      </c>
      <c r="I84" t="s">
        <v>481</v>
      </c>
      <c r="J84" t="s">
        <v>482</v>
      </c>
      <c r="K84" t="s">
        <v>483</v>
      </c>
      <c r="L84">
        <v>1339</v>
      </c>
      <c r="N84">
        <v>1007</v>
      </c>
      <c r="O84" t="s">
        <v>28</v>
      </c>
      <c r="P84" t="s">
        <v>28</v>
      </c>
      <c r="Q84">
        <v>1</v>
      </c>
      <c r="W84">
        <v>0</v>
      </c>
      <c r="X84">
        <v>2024089152</v>
      </c>
      <c r="Y84">
        <v>0.92600000000000005</v>
      </c>
      <c r="AA84">
        <v>7381</v>
      </c>
      <c r="AB84">
        <v>0</v>
      </c>
      <c r="AC84">
        <v>0</v>
      </c>
      <c r="AD84">
        <v>0</v>
      </c>
      <c r="AE84">
        <v>1100</v>
      </c>
      <c r="AF84">
        <v>0</v>
      </c>
      <c r="AG84">
        <v>0</v>
      </c>
      <c r="AH84">
        <v>0</v>
      </c>
      <c r="AI84">
        <v>6.71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0.92600000000000005</v>
      </c>
      <c r="AU84" t="s">
        <v>6</v>
      </c>
      <c r="AV84">
        <v>0</v>
      </c>
      <c r="AW84">
        <v>2</v>
      </c>
      <c r="AX84">
        <v>28048639</v>
      </c>
      <c r="AY84">
        <v>1</v>
      </c>
      <c r="AZ84">
        <v>0</v>
      </c>
      <c r="BA84">
        <v>78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Y84*Source!I41</f>
        <v>3.7040000000000003E-2</v>
      </c>
      <c r="CY84">
        <f t="shared" si="13"/>
        <v>7381</v>
      </c>
      <c r="CZ84">
        <f t="shared" si="14"/>
        <v>1100</v>
      </c>
      <c r="DA84">
        <f t="shared" si="15"/>
        <v>6.71</v>
      </c>
      <c r="DB84">
        <f t="shared" si="16"/>
        <v>1018.6</v>
      </c>
      <c r="DC84">
        <f t="shared" si="17"/>
        <v>0</v>
      </c>
    </row>
    <row r="85" spans="1:107" x14ac:dyDescent="0.2">
      <c r="A85">
        <f>ROW(Source!A41)</f>
        <v>41</v>
      </c>
      <c r="B85">
        <v>28045061</v>
      </c>
      <c r="C85">
        <v>28048621</v>
      </c>
      <c r="D85">
        <v>25178660</v>
      </c>
      <c r="E85">
        <v>1</v>
      </c>
      <c r="F85">
        <v>1</v>
      </c>
      <c r="G85">
        <v>1</v>
      </c>
      <c r="H85">
        <v>3</v>
      </c>
      <c r="I85" t="s">
        <v>484</v>
      </c>
      <c r="J85" t="s">
        <v>485</v>
      </c>
      <c r="K85" t="s">
        <v>486</v>
      </c>
      <c r="L85">
        <v>1339</v>
      </c>
      <c r="N85">
        <v>1007</v>
      </c>
      <c r="O85" t="s">
        <v>28</v>
      </c>
      <c r="P85" t="s">
        <v>28</v>
      </c>
      <c r="Q85">
        <v>1</v>
      </c>
      <c r="W85">
        <v>0</v>
      </c>
      <c r="X85">
        <v>-709960560</v>
      </c>
      <c r="Y85">
        <v>0.88400000000000001</v>
      </c>
      <c r="AA85">
        <v>7085.76</v>
      </c>
      <c r="AB85">
        <v>0</v>
      </c>
      <c r="AC85">
        <v>0</v>
      </c>
      <c r="AD85">
        <v>0</v>
      </c>
      <c r="AE85">
        <v>1056</v>
      </c>
      <c r="AF85">
        <v>0</v>
      </c>
      <c r="AG85">
        <v>0</v>
      </c>
      <c r="AH85">
        <v>0</v>
      </c>
      <c r="AI85">
        <v>6.71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0.88400000000000001</v>
      </c>
      <c r="AU85" t="s">
        <v>6</v>
      </c>
      <c r="AV85">
        <v>0</v>
      </c>
      <c r="AW85">
        <v>2</v>
      </c>
      <c r="AX85">
        <v>28048640</v>
      </c>
      <c r="AY85">
        <v>1</v>
      </c>
      <c r="AZ85">
        <v>0</v>
      </c>
      <c r="BA85">
        <v>79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Y85*Source!I41</f>
        <v>3.5360000000000003E-2</v>
      </c>
      <c r="CY85">
        <f t="shared" si="13"/>
        <v>7085.76</v>
      </c>
      <c r="CZ85">
        <f t="shared" si="14"/>
        <v>1056</v>
      </c>
      <c r="DA85">
        <f t="shared" si="15"/>
        <v>6.71</v>
      </c>
      <c r="DB85">
        <f t="shared" si="16"/>
        <v>933.5</v>
      </c>
      <c r="DC85">
        <f t="shared" si="17"/>
        <v>0</v>
      </c>
    </row>
    <row r="86" spans="1:107" x14ac:dyDescent="0.2">
      <c r="A86">
        <f>ROW(Source!A41)</f>
        <v>41</v>
      </c>
      <c r="B86">
        <v>28045061</v>
      </c>
      <c r="C86">
        <v>28048621</v>
      </c>
      <c r="D86">
        <v>25179885</v>
      </c>
      <c r="E86">
        <v>1</v>
      </c>
      <c r="F86">
        <v>1</v>
      </c>
      <c r="G86">
        <v>1</v>
      </c>
      <c r="H86">
        <v>3</v>
      </c>
      <c r="I86" t="s">
        <v>487</v>
      </c>
      <c r="J86" t="s">
        <v>488</v>
      </c>
      <c r="K86" t="s">
        <v>489</v>
      </c>
      <c r="L86">
        <v>1327</v>
      </c>
      <c r="N86">
        <v>1005</v>
      </c>
      <c r="O86" t="s">
        <v>160</v>
      </c>
      <c r="P86" t="s">
        <v>160</v>
      </c>
      <c r="Q86">
        <v>1</v>
      </c>
      <c r="W86">
        <v>0</v>
      </c>
      <c r="X86">
        <v>-2064955635</v>
      </c>
      <c r="Y86">
        <v>21.19</v>
      </c>
      <c r="AA86">
        <v>386.7</v>
      </c>
      <c r="AB86">
        <v>0</v>
      </c>
      <c r="AC86">
        <v>0</v>
      </c>
      <c r="AD86">
        <v>0</v>
      </c>
      <c r="AE86">
        <v>57.63</v>
      </c>
      <c r="AF86">
        <v>0</v>
      </c>
      <c r="AG86">
        <v>0</v>
      </c>
      <c r="AH86">
        <v>0</v>
      </c>
      <c r="AI86">
        <v>6.71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21.19</v>
      </c>
      <c r="AU86" t="s">
        <v>6</v>
      </c>
      <c r="AV86">
        <v>0</v>
      </c>
      <c r="AW86">
        <v>2</v>
      </c>
      <c r="AX86">
        <v>28048641</v>
      </c>
      <c r="AY86">
        <v>1</v>
      </c>
      <c r="AZ86">
        <v>0</v>
      </c>
      <c r="BA86">
        <v>80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Y86*Source!I41</f>
        <v>0.84760000000000002</v>
      </c>
      <c r="CY86">
        <f t="shared" si="13"/>
        <v>386.7</v>
      </c>
      <c r="CZ86">
        <f t="shared" si="14"/>
        <v>57.63</v>
      </c>
      <c r="DA86">
        <f t="shared" si="15"/>
        <v>6.71</v>
      </c>
      <c r="DB86">
        <f t="shared" si="16"/>
        <v>1221.18</v>
      </c>
      <c r="DC86">
        <f t="shared" si="17"/>
        <v>0</v>
      </c>
    </row>
    <row r="87" spans="1:107" x14ac:dyDescent="0.2">
      <c r="A87">
        <f>ROW(Source!A50)</f>
        <v>50</v>
      </c>
      <c r="B87">
        <v>28045047</v>
      </c>
      <c r="C87">
        <v>28045269</v>
      </c>
      <c r="D87">
        <v>25420819</v>
      </c>
      <c r="E87">
        <v>1</v>
      </c>
      <c r="F87">
        <v>1</v>
      </c>
      <c r="G87">
        <v>1</v>
      </c>
      <c r="H87">
        <v>1</v>
      </c>
      <c r="I87" t="s">
        <v>490</v>
      </c>
      <c r="J87" t="s">
        <v>6</v>
      </c>
      <c r="K87" t="s">
        <v>491</v>
      </c>
      <c r="L87">
        <v>1191</v>
      </c>
      <c r="N87">
        <v>1013</v>
      </c>
      <c r="O87" t="s">
        <v>401</v>
      </c>
      <c r="P87" t="s">
        <v>401</v>
      </c>
      <c r="Q87">
        <v>1</v>
      </c>
      <c r="W87">
        <v>0</v>
      </c>
      <c r="X87">
        <v>-1027537862</v>
      </c>
      <c r="Y87">
        <v>15.2</v>
      </c>
      <c r="AA87">
        <v>0</v>
      </c>
      <c r="AB87">
        <v>0</v>
      </c>
      <c r="AC87">
        <v>0</v>
      </c>
      <c r="AD87">
        <v>9.18</v>
      </c>
      <c r="AE87">
        <v>0</v>
      </c>
      <c r="AF87">
        <v>0</v>
      </c>
      <c r="AG87">
        <v>0</v>
      </c>
      <c r="AH87">
        <v>9.18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15.2</v>
      </c>
      <c r="AU87" t="s">
        <v>6</v>
      </c>
      <c r="AV87">
        <v>1</v>
      </c>
      <c r="AW87">
        <v>2</v>
      </c>
      <c r="AX87">
        <v>28045270</v>
      </c>
      <c r="AY87">
        <v>1</v>
      </c>
      <c r="AZ87">
        <v>0</v>
      </c>
      <c r="BA87">
        <v>81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Y87*Source!I50</f>
        <v>22.799999999999997</v>
      </c>
      <c r="CY87">
        <f>AD87</f>
        <v>9.18</v>
      </c>
      <c r="CZ87">
        <f>AH87</f>
        <v>9.18</v>
      </c>
      <c r="DA87">
        <f>AL87</f>
        <v>1</v>
      </c>
      <c r="DB87">
        <f t="shared" si="16"/>
        <v>139.54</v>
      </c>
      <c r="DC87">
        <f t="shared" si="17"/>
        <v>0</v>
      </c>
    </row>
    <row r="88" spans="1:107" x14ac:dyDescent="0.2">
      <c r="A88">
        <f>ROW(Source!A50)</f>
        <v>50</v>
      </c>
      <c r="B88">
        <v>28045047</v>
      </c>
      <c r="C88">
        <v>28045269</v>
      </c>
      <c r="D88">
        <v>25152829</v>
      </c>
      <c r="E88">
        <v>1</v>
      </c>
      <c r="F88">
        <v>1</v>
      </c>
      <c r="G88">
        <v>1</v>
      </c>
      <c r="H88">
        <v>3</v>
      </c>
      <c r="I88" t="s">
        <v>492</v>
      </c>
      <c r="J88" t="s">
        <v>493</v>
      </c>
      <c r="K88" t="s">
        <v>494</v>
      </c>
      <c r="L88">
        <v>1355</v>
      </c>
      <c r="N88">
        <v>1010</v>
      </c>
      <c r="O88" t="s">
        <v>495</v>
      </c>
      <c r="P88" t="s">
        <v>495</v>
      </c>
      <c r="Q88">
        <v>100</v>
      </c>
      <c r="W88">
        <v>0</v>
      </c>
      <c r="X88">
        <v>1135215184</v>
      </c>
      <c r="Y88">
        <v>1.75</v>
      </c>
      <c r="AA88">
        <v>8</v>
      </c>
      <c r="AB88">
        <v>0</v>
      </c>
      <c r="AC88">
        <v>0</v>
      </c>
      <c r="AD88">
        <v>0</v>
      </c>
      <c r="AE88">
        <v>8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1.75</v>
      </c>
      <c r="AU88" t="s">
        <v>6</v>
      </c>
      <c r="AV88">
        <v>0</v>
      </c>
      <c r="AW88">
        <v>2</v>
      </c>
      <c r="AX88">
        <v>28045271</v>
      </c>
      <c r="AY88">
        <v>1</v>
      </c>
      <c r="AZ88">
        <v>0</v>
      </c>
      <c r="BA88">
        <v>82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Y88*Source!I50</f>
        <v>2.625</v>
      </c>
      <c r="CY88">
        <f>AA88</f>
        <v>8</v>
      </c>
      <c r="CZ88">
        <f>AE88</f>
        <v>8</v>
      </c>
      <c r="DA88">
        <f>AI88</f>
        <v>1</v>
      </c>
      <c r="DB88">
        <f t="shared" si="16"/>
        <v>14</v>
      </c>
      <c r="DC88">
        <f t="shared" si="17"/>
        <v>0</v>
      </c>
    </row>
    <row r="89" spans="1:107" x14ac:dyDescent="0.2">
      <c r="A89">
        <f>ROW(Source!A50)</f>
        <v>50</v>
      </c>
      <c r="B89">
        <v>28045047</v>
      </c>
      <c r="C89">
        <v>28045269</v>
      </c>
      <c r="D89">
        <v>25215929</v>
      </c>
      <c r="E89">
        <v>1</v>
      </c>
      <c r="F89">
        <v>1</v>
      </c>
      <c r="G89">
        <v>1</v>
      </c>
      <c r="H89">
        <v>3</v>
      </c>
      <c r="I89" t="s">
        <v>101</v>
      </c>
      <c r="J89" t="s">
        <v>104</v>
      </c>
      <c r="K89" t="s">
        <v>102</v>
      </c>
      <c r="L89">
        <v>1302</v>
      </c>
      <c r="N89">
        <v>1003</v>
      </c>
      <c r="O89" t="s">
        <v>103</v>
      </c>
      <c r="P89" t="s">
        <v>103</v>
      </c>
      <c r="Q89">
        <v>10</v>
      </c>
      <c r="W89">
        <v>0</v>
      </c>
      <c r="X89">
        <v>1411776903</v>
      </c>
      <c r="Y89">
        <v>10</v>
      </c>
      <c r="AA89">
        <v>50.62</v>
      </c>
      <c r="AB89">
        <v>0</v>
      </c>
      <c r="AC89">
        <v>0</v>
      </c>
      <c r="AD89">
        <v>0</v>
      </c>
      <c r="AE89">
        <v>50.62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6</v>
      </c>
      <c r="AT89">
        <v>10</v>
      </c>
      <c r="AU89" t="s">
        <v>6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Y89*Source!I50</f>
        <v>15</v>
      </c>
      <c r="CY89">
        <f>AA89</f>
        <v>50.62</v>
      </c>
      <c r="CZ89">
        <f>AE89</f>
        <v>50.62</v>
      </c>
      <c r="DA89">
        <f>AI89</f>
        <v>1</v>
      </c>
      <c r="DB89">
        <f t="shared" si="16"/>
        <v>506.2</v>
      </c>
      <c r="DC89">
        <f t="shared" si="17"/>
        <v>0</v>
      </c>
    </row>
    <row r="90" spans="1:107" x14ac:dyDescent="0.2">
      <c r="A90">
        <f>ROW(Source!A50)</f>
        <v>50</v>
      </c>
      <c r="B90">
        <v>28045047</v>
      </c>
      <c r="C90">
        <v>28045269</v>
      </c>
      <c r="D90">
        <v>25147235</v>
      </c>
      <c r="E90">
        <v>17</v>
      </c>
      <c r="F90">
        <v>1</v>
      </c>
      <c r="G90">
        <v>1</v>
      </c>
      <c r="H90">
        <v>3</v>
      </c>
      <c r="I90" t="s">
        <v>446</v>
      </c>
      <c r="J90" t="s">
        <v>6</v>
      </c>
      <c r="K90" t="s">
        <v>447</v>
      </c>
      <c r="L90">
        <v>1374</v>
      </c>
      <c r="N90">
        <v>1013</v>
      </c>
      <c r="O90" t="s">
        <v>448</v>
      </c>
      <c r="P90" t="s">
        <v>448</v>
      </c>
      <c r="Q90">
        <v>1</v>
      </c>
      <c r="W90">
        <v>0</v>
      </c>
      <c r="X90">
        <v>-1731369543</v>
      </c>
      <c r="Y90">
        <v>2.79</v>
      </c>
      <c r="AA90">
        <v>1</v>
      </c>
      <c r="AB90">
        <v>0</v>
      </c>
      <c r="AC90">
        <v>0</v>
      </c>
      <c r="AD90">
        <v>0</v>
      </c>
      <c r="AE90">
        <v>1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2.79</v>
      </c>
      <c r="AU90" t="s">
        <v>6</v>
      </c>
      <c r="AV90">
        <v>0</v>
      </c>
      <c r="AW90">
        <v>2</v>
      </c>
      <c r="AX90">
        <v>28045272</v>
      </c>
      <c r="AY90">
        <v>1</v>
      </c>
      <c r="AZ90">
        <v>0</v>
      </c>
      <c r="BA90">
        <v>83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Y90*Source!I50</f>
        <v>4.1850000000000005</v>
      </c>
      <c r="CY90">
        <f>AA90</f>
        <v>1</v>
      </c>
      <c r="CZ90">
        <f>AE90</f>
        <v>1</v>
      </c>
      <c r="DA90">
        <f>AI90</f>
        <v>1</v>
      </c>
      <c r="DB90">
        <f t="shared" si="16"/>
        <v>2.79</v>
      </c>
      <c r="DC90">
        <f t="shared" si="17"/>
        <v>0</v>
      </c>
    </row>
    <row r="91" spans="1:107" x14ac:dyDescent="0.2">
      <c r="A91">
        <f>ROW(Source!A51)</f>
        <v>51</v>
      </c>
      <c r="B91">
        <v>28045061</v>
      </c>
      <c r="C91">
        <v>28045269</v>
      </c>
      <c r="D91">
        <v>25420819</v>
      </c>
      <c r="E91">
        <v>1</v>
      </c>
      <c r="F91">
        <v>1</v>
      </c>
      <c r="G91">
        <v>1</v>
      </c>
      <c r="H91">
        <v>1</v>
      </c>
      <c r="I91" t="s">
        <v>490</v>
      </c>
      <c r="J91" t="s">
        <v>6</v>
      </c>
      <c r="K91" t="s">
        <v>491</v>
      </c>
      <c r="L91">
        <v>1191</v>
      </c>
      <c r="N91">
        <v>1013</v>
      </c>
      <c r="O91" t="s">
        <v>401</v>
      </c>
      <c r="P91" t="s">
        <v>401</v>
      </c>
      <c r="Q91">
        <v>1</v>
      </c>
      <c r="W91">
        <v>0</v>
      </c>
      <c r="X91">
        <v>-1027537862</v>
      </c>
      <c r="Y91">
        <v>15.2</v>
      </c>
      <c r="AA91">
        <v>0</v>
      </c>
      <c r="AB91">
        <v>0</v>
      </c>
      <c r="AC91">
        <v>0</v>
      </c>
      <c r="AD91">
        <v>61.6</v>
      </c>
      <c r="AE91">
        <v>0</v>
      </c>
      <c r="AF91">
        <v>0</v>
      </c>
      <c r="AG91">
        <v>0</v>
      </c>
      <c r="AH91">
        <v>9.18</v>
      </c>
      <c r="AI91">
        <v>1</v>
      </c>
      <c r="AJ91">
        <v>1</v>
      </c>
      <c r="AK91">
        <v>1</v>
      </c>
      <c r="AL91">
        <v>6.71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15.2</v>
      </c>
      <c r="AU91" t="s">
        <v>6</v>
      </c>
      <c r="AV91">
        <v>1</v>
      </c>
      <c r="AW91">
        <v>2</v>
      </c>
      <c r="AX91">
        <v>28045270</v>
      </c>
      <c r="AY91">
        <v>1</v>
      </c>
      <c r="AZ91">
        <v>0</v>
      </c>
      <c r="BA91">
        <v>84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Y91*Source!I51</f>
        <v>22.799999999999997</v>
      </c>
      <c r="CY91">
        <f>AD91</f>
        <v>61.6</v>
      </c>
      <c r="CZ91">
        <f>AH91</f>
        <v>9.18</v>
      </c>
      <c r="DA91">
        <f>AL91</f>
        <v>6.71</v>
      </c>
      <c r="DB91">
        <f t="shared" si="16"/>
        <v>139.54</v>
      </c>
      <c r="DC91">
        <f t="shared" si="17"/>
        <v>0</v>
      </c>
    </row>
    <row r="92" spans="1:107" x14ac:dyDescent="0.2">
      <c r="A92">
        <f>ROW(Source!A51)</f>
        <v>51</v>
      </c>
      <c r="B92">
        <v>28045061</v>
      </c>
      <c r="C92">
        <v>28045269</v>
      </c>
      <c r="D92">
        <v>25152829</v>
      </c>
      <c r="E92">
        <v>1</v>
      </c>
      <c r="F92">
        <v>1</v>
      </c>
      <c r="G92">
        <v>1</v>
      </c>
      <c r="H92">
        <v>3</v>
      </c>
      <c r="I92" t="s">
        <v>492</v>
      </c>
      <c r="J92" t="s">
        <v>493</v>
      </c>
      <c r="K92" t="s">
        <v>494</v>
      </c>
      <c r="L92">
        <v>1355</v>
      </c>
      <c r="N92">
        <v>1010</v>
      </c>
      <c r="O92" t="s">
        <v>495</v>
      </c>
      <c r="P92" t="s">
        <v>495</v>
      </c>
      <c r="Q92">
        <v>100</v>
      </c>
      <c r="W92">
        <v>0</v>
      </c>
      <c r="X92">
        <v>1135215184</v>
      </c>
      <c r="Y92">
        <v>1.75</v>
      </c>
      <c r="AA92">
        <v>53.68</v>
      </c>
      <c r="AB92">
        <v>0</v>
      </c>
      <c r="AC92">
        <v>0</v>
      </c>
      <c r="AD92">
        <v>0</v>
      </c>
      <c r="AE92">
        <v>8</v>
      </c>
      <c r="AF92">
        <v>0</v>
      </c>
      <c r="AG92">
        <v>0</v>
      </c>
      <c r="AH92">
        <v>0</v>
      </c>
      <c r="AI92">
        <v>6.71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1.75</v>
      </c>
      <c r="AU92" t="s">
        <v>6</v>
      </c>
      <c r="AV92">
        <v>0</v>
      </c>
      <c r="AW92">
        <v>2</v>
      </c>
      <c r="AX92">
        <v>28045271</v>
      </c>
      <c r="AY92">
        <v>1</v>
      </c>
      <c r="AZ92">
        <v>0</v>
      </c>
      <c r="BA92">
        <v>85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Y92*Source!I51</f>
        <v>2.625</v>
      </c>
      <c r="CY92">
        <f>AA92</f>
        <v>53.68</v>
      </c>
      <c r="CZ92">
        <f>AE92</f>
        <v>8</v>
      </c>
      <c r="DA92">
        <f>AI92</f>
        <v>6.71</v>
      </c>
      <c r="DB92">
        <f t="shared" si="16"/>
        <v>14</v>
      </c>
      <c r="DC92">
        <f t="shared" si="17"/>
        <v>0</v>
      </c>
    </row>
    <row r="93" spans="1:107" x14ac:dyDescent="0.2">
      <c r="A93">
        <f>ROW(Source!A51)</f>
        <v>51</v>
      </c>
      <c r="B93">
        <v>28045061</v>
      </c>
      <c r="C93">
        <v>28045269</v>
      </c>
      <c r="D93">
        <v>25215929</v>
      </c>
      <c r="E93">
        <v>1</v>
      </c>
      <c r="F93">
        <v>1</v>
      </c>
      <c r="G93">
        <v>1</v>
      </c>
      <c r="H93">
        <v>3</v>
      </c>
      <c r="I93" t="s">
        <v>101</v>
      </c>
      <c r="J93" t="s">
        <v>104</v>
      </c>
      <c r="K93" t="s">
        <v>102</v>
      </c>
      <c r="L93">
        <v>1302</v>
      </c>
      <c r="N93">
        <v>1003</v>
      </c>
      <c r="O93" t="s">
        <v>103</v>
      </c>
      <c r="P93" t="s">
        <v>103</v>
      </c>
      <c r="Q93">
        <v>10</v>
      </c>
      <c r="W93">
        <v>0</v>
      </c>
      <c r="X93">
        <v>1411776903</v>
      </c>
      <c r="Y93">
        <v>10</v>
      </c>
      <c r="AA93">
        <v>339.66</v>
      </c>
      <c r="AB93">
        <v>0</v>
      </c>
      <c r="AC93">
        <v>0</v>
      </c>
      <c r="AD93">
        <v>0</v>
      </c>
      <c r="AE93">
        <v>50.62</v>
      </c>
      <c r="AF93">
        <v>0</v>
      </c>
      <c r="AG93">
        <v>0</v>
      </c>
      <c r="AH93">
        <v>0</v>
      </c>
      <c r="AI93">
        <v>6.71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6</v>
      </c>
      <c r="AT93">
        <v>10</v>
      </c>
      <c r="AU93" t="s">
        <v>6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6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Y93*Source!I51</f>
        <v>15</v>
      </c>
      <c r="CY93">
        <f>AA93</f>
        <v>339.66</v>
      </c>
      <c r="CZ93">
        <f>AE93</f>
        <v>50.62</v>
      </c>
      <c r="DA93">
        <f>AI93</f>
        <v>6.71</v>
      </c>
      <c r="DB93">
        <f t="shared" si="16"/>
        <v>506.2</v>
      </c>
      <c r="DC93">
        <f t="shared" si="17"/>
        <v>0</v>
      </c>
    </row>
    <row r="94" spans="1:107" x14ac:dyDescent="0.2">
      <c r="A94">
        <f>ROW(Source!A51)</f>
        <v>51</v>
      </c>
      <c r="B94">
        <v>28045061</v>
      </c>
      <c r="C94">
        <v>28045269</v>
      </c>
      <c r="D94">
        <v>25147235</v>
      </c>
      <c r="E94">
        <v>17</v>
      </c>
      <c r="F94">
        <v>1</v>
      </c>
      <c r="G94">
        <v>1</v>
      </c>
      <c r="H94">
        <v>3</v>
      </c>
      <c r="I94" t="s">
        <v>446</v>
      </c>
      <c r="J94" t="s">
        <v>6</v>
      </c>
      <c r="K94" t="s">
        <v>447</v>
      </c>
      <c r="L94">
        <v>1374</v>
      </c>
      <c r="N94">
        <v>1013</v>
      </c>
      <c r="O94" t="s">
        <v>448</v>
      </c>
      <c r="P94" t="s">
        <v>448</v>
      </c>
      <c r="Q94">
        <v>1</v>
      </c>
      <c r="W94">
        <v>0</v>
      </c>
      <c r="X94">
        <v>-1731369543</v>
      </c>
      <c r="Y94">
        <v>2.79</v>
      </c>
      <c r="AA94">
        <v>1</v>
      </c>
      <c r="AB94">
        <v>0</v>
      </c>
      <c r="AC94">
        <v>0</v>
      </c>
      <c r="AD94">
        <v>0</v>
      </c>
      <c r="AE94">
        <v>1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2.79</v>
      </c>
      <c r="AU94" t="s">
        <v>6</v>
      </c>
      <c r="AV94">
        <v>0</v>
      </c>
      <c r="AW94">
        <v>2</v>
      </c>
      <c r="AX94">
        <v>28045272</v>
      </c>
      <c r="AY94">
        <v>1</v>
      </c>
      <c r="AZ94">
        <v>0</v>
      </c>
      <c r="BA94">
        <v>86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Y94*Source!I51</f>
        <v>4.1850000000000005</v>
      </c>
      <c r="CY94">
        <f>AA94</f>
        <v>1</v>
      </c>
      <c r="CZ94">
        <f>AE94</f>
        <v>1</v>
      </c>
      <c r="DA94">
        <f>AI94</f>
        <v>1</v>
      </c>
      <c r="DB94">
        <f t="shared" si="16"/>
        <v>2.79</v>
      </c>
      <c r="DC94">
        <f t="shared" si="17"/>
        <v>0</v>
      </c>
    </row>
    <row r="95" spans="1:107" x14ac:dyDescent="0.2">
      <c r="A95">
        <f>ROW(Source!A54)</f>
        <v>54</v>
      </c>
      <c r="B95">
        <v>28045047</v>
      </c>
      <c r="C95">
        <v>28045613</v>
      </c>
      <c r="D95">
        <v>25412930</v>
      </c>
      <c r="E95">
        <v>1</v>
      </c>
      <c r="F95">
        <v>1</v>
      </c>
      <c r="G95">
        <v>1</v>
      </c>
      <c r="H95">
        <v>1</v>
      </c>
      <c r="I95" t="s">
        <v>411</v>
      </c>
      <c r="J95" t="s">
        <v>6</v>
      </c>
      <c r="K95" t="s">
        <v>412</v>
      </c>
      <c r="L95">
        <v>1191</v>
      </c>
      <c r="N95">
        <v>1013</v>
      </c>
      <c r="O95" t="s">
        <v>401</v>
      </c>
      <c r="P95" t="s">
        <v>401</v>
      </c>
      <c r="Q95">
        <v>1</v>
      </c>
      <c r="W95">
        <v>0</v>
      </c>
      <c r="X95">
        <v>-1081351934</v>
      </c>
      <c r="Y95">
        <v>4.49</v>
      </c>
      <c r="AA95">
        <v>0</v>
      </c>
      <c r="AB95">
        <v>0</v>
      </c>
      <c r="AC95">
        <v>0</v>
      </c>
      <c r="AD95">
        <v>9.4</v>
      </c>
      <c r="AE95">
        <v>0</v>
      </c>
      <c r="AF95">
        <v>0</v>
      </c>
      <c r="AG95">
        <v>0</v>
      </c>
      <c r="AH95">
        <v>9.4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6</v>
      </c>
      <c r="AT95">
        <v>4.49</v>
      </c>
      <c r="AU95" t="s">
        <v>6</v>
      </c>
      <c r="AV95">
        <v>1</v>
      </c>
      <c r="AW95">
        <v>2</v>
      </c>
      <c r="AX95">
        <v>28045614</v>
      </c>
      <c r="AY95">
        <v>1</v>
      </c>
      <c r="AZ95">
        <v>0</v>
      </c>
      <c r="BA95">
        <v>87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Y95*Source!I54</f>
        <v>3.1429999999999998</v>
      </c>
      <c r="CY95">
        <f>AD95</f>
        <v>9.4</v>
      </c>
      <c r="CZ95">
        <f>AH95</f>
        <v>9.4</v>
      </c>
      <c r="DA95">
        <f>AL95</f>
        <v>1</v>
      </c>
      <c r="DB95">
        <f t="shared" si="16"/>
        <v>42.21</v>
      </c>
      <c r="DC95">
        <f t="shared" si="17"/>
        <v>0</v>
      </c>
    </row>
    <row r="96" spans="1:107" x14ac:dyDescent="0.2">
      <c r="A96">
        <f>ROW(Source!A54)</f>
        <v>54</v>
      </c>
      <c r="B96">
        <v>28045047</v>
      </c>
      <c r="C96">
        <v>28045613</v>
      </c>
      <c r="D96">
        <v>25412928</v>
      </c>
      <c r="E96">
        <v>1</v>
      </c>
      <c r="F96">
        <v>1</v>
      </c>
      <c r="G96">
        <v>1</v>
      </c>
      <c r="H96">
        <v>1</v>
      </c>
      <c r="I96" t="s">
        <v>413</v>
      </c>
      <c r="J96" t="s">
        <v>6</v>
      </c>
      <c r="K96" t="s">
        <v>414</v>
      </c>
      <c r="L96">
        <v>1191</v>
      </c>
      <c r="N96">
        <v>1013</v>
      </c>
      <c r="O96" t="s">
        <v>401</v>
      </c>
      <c r="P96" t="s">
        <v>401</v>
      </c>
      <c r="Q96">
        <v>1</v>
      </c>
      <c r="W96">
        <v>0</v>
      </c>
      <c r="X96">
        <v>-1417349443</v>
      </c>
      <c r="Y96">
        <v>0.02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6</v>
      </c>
      <c r="AT96">
        <v>0.02</v>
      </c>
      <c r="AU96" t="s">
        <v>6</v>
      </c>
      <c r="AV96">
        <v>2</v>
      </c>
      <c r="AW96">
        <v>2</v>
      </c>
      <c r="AX96">
        <v>28045615</v>
      </c>
      <c r="AY96">
        <v>1</v>
      </c>
      <c r="AZ96">
        <v>0</v>
      </c>
      <c r="BA96">
        <v>88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Y96*Source!I54</f>
        <v>1.3999999999999999E-2</v>
      </c>
      <c r="CY96">
        <f>AD96</f>
        <v>0</v>
      </c>
      <c r="CZ96">
        <f>AH96</f>
        <v>0</v>
      </c>
      <c r="DA96">
        <f>AL96</f>
        <v>1</v>
      </c>
      <c r="DB96">
        <f t="shared" si="16"/>
        <v>0</v>
      </c>
      <c r="DC96">
        <f t="shared" si="17"/>
        <v>0</v>
      </c>
    </row>
    <row r="97" spans="1:107" x14ac:dyDescent="0.2">
      <c r="A97">
        <f>ROW(Source!A54)</f>
        <v>54</v>
      </c>
      <c r="B97">
        <v>28045047</v>
      </c>
      <c r="C97">
        <v>28045613</v>
      </c>
      <c r="D97">
        <v>25230220</v>
      </c>
      <c r="E97">
        <v>1</v>
      </c>
      <c r="F97">
        <v>1</v>
      </c>
      <c r="G97">
        <v>1</v>
      </c>
      <c r="H97">
        <v>2</v>
      </c>
      <c r="I97" t="s">
        <v>415</v>
      </c>
      <c r="J97" t="s">
        <v>416</v>
      </c>
      <c r="K97" t="s">
        <v>417</v>
      </c>
      <c r="L97">
        <v>1368</v>
      </c>
      <c r="N97">
        <v>1011</v>
      </c>
      <c r="O97" t="s">
        <v>405</v>
      </c>
      <c r="P97" t="s">
        <v>405</v>
      </c>
      <c r="Q97">
        <v>1</v>
      </c>
      <c r="W97">
        <v>0</v>
      </c>
      <c r="X97">
        <v>-1718674368</v>
      </c>
      <c r="Y97">
        <v>0.01</v>
      </c>
      <c r="AA97">
        <v>0</v>
      </c>
      <c r="AB97">
        <v>111.99</v>
      </c>
      <c r="AC97">
        <v>13.5</v>
      </c>
      <c r="AD97">
        <v>0</v>
      </c>
      <c r="AE97">
        <v>0</v>
      </c>
      <c r="AF97">
        <v>111.99</v>
      </c>
      <c r="AG97">
        <v>13.5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0.01</v>
      </c>
      <c r="AU97" t="s">
        <v>6</v>
      </c>
      <c r="AV97">
        <v>0</v>
      </c>
      <c r="AW97">
        <v>2</v>
      </c>
      <c r="AX97">
        <v>28045616</v>
      </c>
      <c r="AY97">
        <v>1</v>
      </c>
      <c r="AZ97">
        <v>0</v>
      </c>
      <c r="BA97">
        <v>89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Y97*Source!I54</f>
        <v>6.9999999999999993E-3</v>
      </c>
      <c r="CY97">
        <f>AB97</f>
        <v>111.99</v>
      </c>
      <c r="CZ97">
        <f>AF97</f>
        <v>111.99</v>
      </c>
      <c r="DA97">
        <f>AJ97</f>
        <v>1</v>
      </c>
      <c r="DB97">
        <f t="shared" si="16"/>
        <v>1.1200000000000001</v>
      </c>
      <c r="DC97">
        <f t="shared" si="17"/>
        <v>0.14000000000000001</v>
      </c>
    </row>
    <row r="98" spans="1:107" x14ac:dyDescent="0.2">
      <c r="A98">
        <f>ROW(Source!A54)</f>
        <v>54</v>
      </c>
      <c r="B98">
        <v>28045047</v>
      </c>
      <c r="C98">
        <v>28045613</v>
      </c>
      <c r="D98">
        <v>25231607</v>
      </c>
      <c r="E98">
        <v>1</v>
      </c>
      <c r="F98">
        <v>1</v>
      </c>
      <c r="G98">
        <v>1</v>
      </c>
      <c r="H98">
        <v>2</v>
      </c>
      <c r="I98" t="s">
        <v>421</v>
      </c>
      <c r="J98" t="s">
        <v>422</v>
      </c>
      <c r="K98" t="s">
        <v>423</v>
      </c>
      <c r="L98">
        <v>1368</v>
      </c>
      <c r="N98">
        <v>1011</v>
      </c>
      <c r="O98" t="s">
        <v>405</v>
      </c>
      <c r="P98" t="s">
        <v>405</v>
      </c>
      <c r="Q98">
        <v>1</v>
      </c>
      <c r="W98">
        <v>0</v>
      </c>
      <c r="X98">
        <v>1372534845</v>
      </c>
      <c r="Y98">
        <v>0.01</v>
      </c>
      <c r="AA98">
        <v>0</v>
      </c>
      <c r="AB98">
        <v>65.709999999999994</v>
      </c>
      <c r="AC98">
        <v>11.6</v>
      </c>
      <c r="AD98">
        <v>0</v>
      </c>
      <c r="AE98">
        <v>0</v>
      </c>
      <c r="AF98">
        <v>65.709999999999994</v>
      </c>
      <c r="AG98">
        <v>11.6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0.01</v>
      </c>
      <c r="AU98" t="s">
        <v>6</v>
      </c>
      <c r="AV98">
        <v>0</v>
      </c>
      <c r="AW98">
        <v>2</v>
      </c>
      <c r="AX98">
        <v>28045617</v>
      </c>
      <c r="AY98">
        <v>1</v>
      </c>
      <c r="AZ98">
        <v>0</v>
      </c>
      <c r="BA98">
        <v>90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Y98*Source!I54</f>
        <v>6.9999999999999993E-3</v>
      </c>
      <c r="CY98">
        <f>AB98</f>
        <v>65.709999999999994</v>
      </c>
      <c r="CZ98">
        <f>AF98</f>
        <v>65.709999999999994</v>
      </c>
      <c r="DA98">
        <f>AJ98</f>
        <v>1</v>
      </c>
      <c r="DB98">
        <f t="shared" si="16"/>
        <v>0.66</v>
      </c>
      <c r="DC98">
        <f t="shared" si="17"/>
        <v>0.12</v>
      </c>
    </row>
    <row r="99" spans="1:107" x14ac:dyDescent="0.2">
      <c r="A99">
        <f>ROW(Source!A54)</f>
        <v>54</v>
      </c>
      <c r="B99">
        <v>28045047</v>
      </c>
      <c r="C99">
        <v>28045613</v>
      </c>
      <c r="D99">
        <v>25150263</v>
      </c>
      <c r="E99">
        <v>1</v>
      </c>
      <c r="F99">
        <v>1</v>
      </c>
      <c r="G99">
        <v>1</v>
      </c>
      <c r="H99">
        <v>3</v>
      </c>
      <c r="I99" t="s">
        <v>496</v>
      </c>
      <c r="J99" t="s">
        <v>497</v>
      </c>
      <c r="K99" t="s">
        <v>498</v>
      </c>
      <c r="L99">
        <v>1346</v>
      </c>
      <c r="N99">
        <v>1009</v>
      </c>
      <c r="O99" t="s">
        <v>197</v>
      </c>
      <c r="P99" t="s">
        <v>197</v>
      </c>
      <c r="Q99">
        <v>1</v>
      </c>
      <c r="W99">
        <v>0</v>
      </c>
      <c r="X99">
        <v>-1088866022</v>
      </c>
      <c r="Y99">
        <v>0.16</v>
      </c>
      <c r="AA99">
        <v>30.4</v>
      </c>
      <c r="AB99">
        <v>0</v>
      </c>
      <c r="AC99">
        <v>0</v>
      </c>
      <c r="AD99">
        <v>0</v>
      </c>
      <c r="AE99">
        <v>30.4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0.16</v>
      </c>
      <c r="AU99" t="s">
        <v>6</v>
      </c>
      <c r="AV99">
        <v>0</v>
      </c>
      <c r="AW99">
        <v>2</v>
      </c>
      <c r="AX99">
        <v>28045618</v>
      </c>
      <c r="AY99">
        <v>1</v>
      </c>
      <c r="AZ99">
        <v>0</v>
      </c>
      <c r="BA99">
        <v>91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Y99*Source!I54</f>
        <v>0.11199999999999999</v>
      </c>
      <c r="CY99">
        <f t="shared" ref="CY99:CY105" si="18">AA99</f>
        <v>30.4</v>
      </c>
      <c r="CZ99">
        <f t="shared" ref="CZ99:CZ105" si="19">AE99</f>
        <v>30.4</v>
      </c>
      <c r="DA99">
        <f t="shared" ref="DA99:DA105" si="20">AI99</f>
        <v>1</v>
      </c>
      <c r="DB99">
        <f t="shared" si="16"/>
        <v>4.8600000000000003</v>
      </c>
      <c r="DC99">
        <f t="shared" si="17"/>
        <v>0</v>
      </c>
    </row>
    <row r="100" spans="1:107" x14ac:dyDescent="0.2">
      <c r="A100">
        <f>ROW(Source!A54)</f>
        <v>54</v>
      </c>
      <c r="B100">
        <v>28045047</v>
      </c>
      <c r="C100">
        <v>28045613</v>
      </c>
      <c r="D100">
        <v>25150542</v>
      </c>
      <c r="E100">
        <v>1</v>
      </c>
      <c r="F100">
        <v>1</v>
      </c>
      <c r="G100">
        <v>1</v>
      </c>
      <c r="H100">
        <v>3</v>
      </c>
      <c r="I100" t="s">
        <v>499</v>
      </c>
      <c r="J100" t="s">
        <v>500</v>
      </c>
      <c r="K100" t="s">
        <v>501</v>
      </c>
      <c r="L100">
        <v>1348</v>
      </c>
      <c r="N100">
        <v>1009</v>
      </c>
      <c r="O100" t="s">
        <v>24</v>
      </c>
      <c r="P100" t="s">
        <v>24</v>
      </c>
      <c r="Q100">
        <v>1000</v>
      </c>
      <c r="W100">
        <v>0</v>
      </c>
      <c r="X100">
        <v>1012095217</v>
      </c>
      <c r="Y100">
        <v>4.2999999999999999E-4</v>
      </c>
      <c r="AA100">
        <v>1820</v>
      </c>
      <c r="AB100">
        <v>0</v>
      </c>
      <c r="AC100">
        <v>0</v>
      </c>
      <c r="AD100">
        <v>0</v>
      </c>
      <c r="AE100">
        <v>1820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4.2999999999999999E-4</v>
      </c>
      <c r="AU100" t="s">
        <v>6</v>
      </c>
      <c r="AV100">
        <v>0</v>
      </c>
      <c r="AW100">
        <v>2</v>
      </c>
      <c r="AX100">
        <v>28045619</v>
      </c>
      <c r="AY100">
        <v>1</v>
      </c>
      <c r="AZ100">
        <v>0</v>
      </c>
      <c r="BA100">
        <v>92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Y100*Source!I54</f>
        <v>3.01E-4</v>
      </c>
      <c r="CY100">
        <f t="shared" si="18"/>
        <v>1820</v>
      </c>
      <c r="CZ100">
        <f t="shared" si="19"/>
        <v>1820</v>
      </c>
      <c r="DA100">
        <f t="shared" si="20"/>
        <v>1</v>
      </c>
      <c r="DB100">
        <f t="shared" si="16"/>
        <v>0.78</v>
      </c>
      <c r="DC100">
        <f t="shared" si="17"/>
        <v>0</v>
      </c>
    </row>
    <row r="101" spans="1:107" x14ac:dyDescent="0.2">
      <c r="A101">
        <f>ROW(Source!A54)</f>
        <v>54</v>
      </c>
      <c r="B101">
        <v>28045047</v>
      </c>
      <c r="C101">
        <v>28045613</v>
      </c>
      <c r="D101">
        <v>25186459</v>
      </c>
      <c r="E101">
        <v>1</v>
      </c>
      <c r="F101">
        <v>1</v>
      </c>
      <c r="G101">
        <v>1</v>
      </c>
      <c r="H101">
        <v>3</v>
      </c>
      <c r="I101" t="s">
        <v>502</v>
      </c>
      <c r="J101" t="s">
        <v>503</v>
      </c>
      <c r="K101" t="s">
        <v>504</v>
      </c>
      <c r="L101">
        <v>1346</v>
      </c>
      <c r="N101">
        <v>1009</v>
      </c>
      <c r="O101" t="s">
        <v>197</v>
      </c>
      <c r="P101" t="s">
        <v>197</v>
      </c>
      <c r="Q101">
        <v>1</v>
      </c>
      <c r="W101">
        <v>0</v>
      </c>
      <c r="X101">
        <v>210558753</v>
      </c>
      <c r="Y101">
        <v>0.02</v>
      </c>
      <c r="AA101">
        <v>28.6</v>
      </c>
      <c r="AB101">
        <v>0</v>
      </c>
      <c r="AC101">
        <v>0</v>
      </c>
      <c r="AD101">
        <v>0</v>
      </c>
      <c r="AE101">
        <v>28.6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0.02</v>
      </c>
      <c r="AU101" t="s">
        <v>6</v>
      </c>
      <c r="AV101">
        <v>0</v>
      </c>
      <c r="AW101">
        <v>2</v>
      </c>
      <c r="AX101">
        <v>28045620</v>
      </c>
      <c r="AY101">
        <v>1</v>
      </c>
      <c r="AZ101">
        <v>0</v>
      </c>
      <c r="BA101">
        <v>93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Y101*Source!I54</f>
        <v>1.3999999999999999E-2</v>
      </c>
      <c r="CY101">
        <f t="shared" si="18"/>
        <v>28.6</v>
      </c>
      <c r="CZ101">
        <f t="shared" si="19"/>
        <v>28.6</v>
      </c>
      <c r="DA101">
        <f t="shared" si="20"/>
        <v>1</v>
      </c>
      <c r="DB101">
        <f t="shared" si="16"/>
        <v>0.56999999999999995</v>
      </c>
      <c r="DC101">
        <f t="shared" si="17"/>
        <v>0</v>
      </c>
    </row>
    <row r="102" spans="1:107" x14ac:dyDescent="0.2">
      <c r="A102">
        <f>ROW(Source!A54)</f>
        <v>54</v>
      </c>
      <c r="B102">
        <v>28045047</v>
      </c>
      <c r="C102">
        <v>28045613</v>
      </c>
      <c r="D102">
        <v>25200133</v>
      </c>
      <c r="E102">
        <v>1</v>
      </c>
      <c r="F102">
        <v>1</v>
      </c>
      <c r="G102">
        <v>1</v>
      </c>
      <c r="H102">
        <v>3</v>
      </c>
      <c r="I102" t="s">
        <v>505</v>
      </c>
      <c r="J102" t="s">
        <v>506</v>
      </c>
      <c r="K102" t="s">
        <v>507</v>
      </c>
      <c r="L102">
        <v>1355</v>
      </c>
      <c r="N102">
        <v>1010</v>
      </c>
      <c r="O102" t="s">
        <v>495</v>
      </c>
      <c r="P102" t="s">
        <v>495</v>
      </c>
      <c r="Q102">
        <v>100</v>
      </c>
      <c r="W102">
        <v>0</v>
      </c>
      <c r="X102">
        <v>-949315932</v>
      </c>
      <c r="Y102">
        <v>0.05</v>
      </c>
      <c r="AA102">
        <v>66</v>
      </c>
      <c r="AB102">
        <v>0</v>
      </c>
      <c r="AC102">
        <v>0</v>
      </c>
      <c r="AD102">
        <v>0</v>
      </c>
      <c r="AE102">
        <v>66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0.05</v>
      </c>
      <c r="AU102" t="s">
        <v>6</v>
      </c>
      <c r="AV102">
        <v>0</v>
      </c>
      <c r="AW102">
        <v>2</v>
      </c>
      <c r="AX102">
        <v>28045621</v>
      </c>
      <c r="AY102">
        <v>1</v>
      </c>
      <c r="AZ102">
        <v>0</v>
      </c>
      <c r="BA102">
        <v>94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Y102*Source!I54</f>
        <v>3.4999999999999996E-2</v>
      </c>
      <c r="CY102">
        <f t="shared" si="18"/>
        <v>66</v>
      </c>
      <c r="CZ102">
        <f t="shared" si="19"/>
        <v>66</v>
      </c>
      <c r="DA102">
        <f t="shared" si="20"/>
        <v>1</v>
      </c>
      <c r="DB102">
        <f t="shared" si="16"/>
        <v>3.3</v>
      </c>
      <c r="DC102">
        <f t="shared" si="17"/>
        <v>0</v>
      </c>
    </row>
    <row r="103" spans="1:107" x14ac:dyDescent="0.2">
      <c r="A103">
        <f>ROW(Source!A54)</f>
        <v>54</v>
      </c>
      <c r="B103">
        <v>28045047</v>
      </c>
      <c r="C103">
        <v>28045613</v>
      </c>
      <c r="D103">
        <v>25200185</v>
      </c>
      <c r="E103">
        <v>1</v>
      </c>
      <c r="F103">
        <v>1</v>
      </c>
      <c r="G103">
        <v>1</v>
      </c>
      <c r="H103">
        <v>3</v>
      </c>
      <c r="I103" t="s">
        <v>508</v>
      </c>
      <c r="J103" t="s">
        <v>509</v>
      </c>
      <c r="K103" t="s">
        <v>510</v>
      </c>
      <c r="L103">
        <v>1356</v>
      </c>
      <c r="N103">
        <v>1010</v>
      </c>
      <c r="O103" t="s">
        <v>511</v>
      </c>
      <c r="P103" t="s">
        <v>511</v>
      </c>
      <c r="Q103">
        <v>1000</v>
      </c>
      <c r="W103">
        <v>0</v>
      </c>
      <c r="X103">
        <v>-1851878588</v>
      </c>
      <c r="Y103">
        <v>1.2200000000000001E-2</v>
      </c>
      <c r="AA103">
        <v>75.400000000000006</v>
      </c>
      <c r="AB103">
        <v>0</v>
      </c>
      <c r="AC103">
        <v>0</v>
      </c>
      <c r="AD103">
        <v>0</v>
      </c>
      <c r="AE103">
        <v>75.400000000000006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1.2200000000000001E-2</v>
      </c>
      <c r="AU103" t="s">
        <v>6</v>
      </c>
      <c r="AV103">
        <v>0</v>
      </c>
      <c r="AW103">
        <v>2</v>
      </c>
      <c r="AX103">
        <v>28045622</v>
      </c>
      <c r="AY103">
        <v>1</v>
      </c>
      <c r="AZ103">
        <v>0</v>
      </c>
      <c r="BA103">
        <v>95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Y103*Source!I54</f>
        <v>8.5400000000000007E-3</v>
      </c>
      <c r="CY103">
        <f t="shared" si="18"/>
        <v>75.400000000000006</v>
      </c>
      <c r="CZ103">
        <f t="shared" si="19"/>
        <v>75.400000000000006</v>
      </c>
      <c r="DA103">
        <f t="shared" si="20"/>
        <v>1</v>
      </c>
      <c r="DB103">
        <f t="shared" si="16"/>
        <v>0.92</v>
      </c>
      <c r="DC103">
        <f t="shared" si="17"/>
        <v>0</v>
      </c>
    </row>
    <row r="104" spans="1:107" x14ac:dyDescent="0.2">
      <c r="A104">
        <f>ROW(Source!A54)</f>
        <v>54</v>
      </c>
      <c r="B104">
        <v>28045047</v>
      </c>
      <c r="C104">
        <v>28045613</v>
      </c>
      <c r="D104">
        <v>25205901</v>
      </c>
      <c r="E104">
        <v>1</v>
      </c>
      <c r="F104">
        <v>1</v>
      </c>
      <c r="G104">
        <v>1</v>
      </c>
      <c r="H104">
        <v>3</v>
      </c>
      <c r="I104" t="s">
        <v>110</v>
      </c>
      <c r="J104" t="s">
        <v>113</v>
      </c>
      <c r="K104" t="s">
        <v>111</v>
      </c>
      <c r="L104">
        <v>1477</v>
      </c>
      <c r="N104">
        <v>1013</v>
      </c>
      <c r="O104" t="s">
        <v>112</v>
      </c>
      <c r="P104" t="s">
        <v>114</v>
      </c>
      <c r="Q104">
        <v>1</v>
      </c>
      <c r="W104">
        <v>0</v>
      </c>
      <c r="X104">
        <v>-677477715</v>
      </c>
      <c r="Y104">
        <v>0.1</v>
      </c>
      <c r="AA104">
        <v>14843.6</v>
      </c>
      <c r="AB104">
        <v>0</v>
      </c>
      <c r="AC104">
        <v>0</v>
      </c>
      <c r="AD104">
        <v>0</v>
      </c>
      <c r="AE104">
        <v>14843.6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6</v>
      </c>
      <c r="AT104">
        <v>0.1</v>
      </c>
      <c r="AU104" t="s">
        <v>6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Y104*Source!I54</f>
        <v>6.9999999999999993E-2</v>
      </c>
      <c r="CY104">
        <f t="shared" si="18"/>
        <v>14843.6</v>
      </c>
      <c r="CZ104">
        <f t="shared" si="19"/>
        <v>14843.6</v>
      </c>
      <c r="DA104">
        <f t="shared" si="20"/>
        <v>1</v>
      </c>
      <c r="DB104">
        <f t="shared" si="16"/>
        <v>1484.36</v>
      </c>
      <c r="DC104">
        <f t="shared" si="17"/>
        <v>0</v>
      </c>
    </row>
    <row r="105" spans="1:107" x14ac:dyDescent="0.2">
      <c r="A105">
        <f>ROW(Source!A54)</f>
        <v>54</v>
      </c>
      <c r="B105">
        <v>28045047</v>
      </c>
      <c r="C105">
        <v>28045613</v>
      </c>
      <c r="D105">
        <v>25147235</v>
      </c>
      <c r="E105">
        <v>17</v>
      </c>
      <c r="F105">
        <v>1</v>
      </c>
      <c r="G105">
        <v>1</v>
      </c>
      <c r="H105">
        <v>3</v>
      </c>
      <c r="I105" t="s">
        <v>446</v>
      </c>
      <c r="J105" t="s">
        <v>6</v>
      </c>
      <c r="K105" t="s">
        <v>447</v>
      </c>
      <c r="L105">
        <v>1374</v>
      </c>
      <c r="N105">
        <v>1013</v>
      </c>
      <c r="O105" t="s">
        <v>448</v>
      </c>
      <c r="P105" t="s">
        <v>448</v>
      </c>
      <c r="Q105">
        <v>1</v>
      </c>
      <c r="W105">
        <v>0</v>
      </c>
      <c r="X105">
        <v>-1731369543</v>
      </c>
      <c r="Y105">
        <v>0.84</v>
      </c>
      <c r="AA105">
        <v>1</v>
      </c>
      <c r="AB105">
        <v>0</v>
      </c>
      <c r="AC105">
        <v>0</v>
      </c>
      <c r="AD105">
        <v>0</v>
      </c>
      <c r="AE105">
        <v>1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0.84</v>
      </c>
      <c r="AU105" t="s">
        <v>6</v>
      </c>
      <c r="AV105">
        <v>0</v>
      </c>
      <c r="AW105">
        <v>2</v>
      </c>
      <c r="AX105">
        <v>28045623</v>
      </c>
      <c r="AY105">
        <v>1</v>
      </c>
      <c r="AZ105">
        <v>0</v>
      </c>
      <c r="BA105">
        <v>96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Y105*Source!I54</f>
        <v>0.58799999999999997</v>
      </c>
      <c r="CY105">
        <f t="shared" si="18"/>
        <v>1</v>
      </c>
      <c r="CZ105">
        <f t="shared" si="19"/>
        <v>1</v>
      </c>
      <c r="DA105">
        <f t="shared" si="20"/>
        <v>1</v>
      </c>
      <c r="DB105">
        <f t="shared" ref="DB105:DB136" si="21">ROUND(ROUND(AT105*CZ105,2),2)</f>
        <v>0.84</v>
      </c>
      <c r="DC105">
        <f t="shared" ref="DC105:DC136" si="22">ROUND(ROUND(AT105*AG105,2),2)</f>
        <v>0</v>
      </c>
    </row>
    <row r="106" spans="1:107" x14ac:dyDescent="0.2">
      <c r="A106">
        <f>ROW(Source!A55)</f>
        <v>55</v>
      </c>
      <c r="B106">
        <v>28045061</v>
      </c>
      <c r="C106">
        <v>28045613</v>
      </c>
      <c r="D106">
        <v>25412930</v>
      </c>
      <c r="E106">
        <v>1</v>
      </c>
      <c r="F106">
        <v>1</v>
      </c>
      <c r="G106">
        <v>1</v>
      </c>
      <c r="H106">
        <v>1</v>
      </c>
      <c r="I106" t="s">
        <v>411</v>
      </c>
      <c r="J106" t="s">
        <v>6</v>
      </c>
      <c r="K106" t="s">
        <v>412</v>
      </c>
      <c r="L106">
        <v>1191</v>
      </c>
      <c r="N106">
        <v>1013</v>
      </c>
      <c r="O106" t="s">
        <v>401</v>
      </c>
      <c r="P106" t="s">
        <v>401</v>
      </c>
      <c r="Q106">
        <v>1</v>
      </c>
      <c r="W106">
        <v>0</v>
      </c>
      <c r="X106">
        <v>-1081351934</v>
      </c>
      <c r="Y106">
        <v>4.49</v>
      </c>
      <c r="AA106">
        <v>0</v>
      </c>
      <c r="AB106">
        <v>0</v>
      </c>
      <c r="AC106">
        <v>0</v>
      </c>
      <c r="AD106">
        <v>63.07</v>
      </c>
      <c r="AE106">
        <v>0</v>
      </c>
      <c r="AF106">
        <v>0</v>
      </c>
      <c r="AG106">
        <v>0</v>
      </c>
      <c r="AH106">
        <v>9.4</v>
      </c>
      <c r="AI106">
        <v>1</v>
      </c>
      <c r="AJ106">
        <v>1</v>
      </c>
      <c r="AK106">
        <v>1</v>
      </c>
      <c r="AL106">
        <v>6.71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4.49</v>
      </c>
      <c r="AU106" t="s">
        <v>6</v>
      </c>
      <c r="AV106">
        <v>1</v>
      </c>
      <c r="AW106">
        <v>2</v>
      </c>
      <c r="AX106">
        <v>28045614</v>
      </c>
      <c r="AY106">
        <v>1</v>
      </c>
      <c r="AZ106">
        <v>0</v>
      </c>
      <c r="BA106">
        <v>97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Y106*Source!I55</f>
        <v>3.1429999999999998</v>
      </c>
      <c r="CY106">
        <f>AD106</f>
        <v>63.07</v>
      </c>
      <c r="CZ106">
        <f>AH106</f>
        <v>9.4</v>
      </c>
      <c r="DA106">
        <f>AL106</f>
        <v>6.71</v>
      </c>
      <c r="DB106">
        <f t="shared" si="21"/>
        <v>42.21</v>
      </c>
      <c r="DC106">
        <f t="shared" si="22"/>
        <v>0</v>
      </c>
    </row>
    <row r="107" spans="1:107" x14ac:dyDescent="0.2">
      <c r="A107">
        <f>ROW(Source!A55)</f>
        <v>55</v>
      </c>
      <c r="B107">
        <v>28045061</v>
      </c>
      <c r="C107">
        <v>28045613</v>
      </c>
      <c r="D107">
        <v>25412928</v>
      </c>
      <c r="E107">
        <v>1</v>
      </c>
      <c r="F107">
        <v>1</v>
      </c>
      <c r="G107">
        <v>1</v>
      </c>
      <c r="H107">
        <v>1</v>
      </c>
      <c r="I107" t="s">
        <v>413</v>
      </c>
      <c r="J107" t="s">
        <v>6</v>
      </c>
      <c r="K107" t="s">
        <v>414</v>
      </c>
      <c r="L107">
        <v>1191</v>
      </c>
      <c r="N107">
        <v>1013</v>
      </c>
      <c r="O107" t="s">
        <v>401</v>
      </c>
      <c r="P107" t="s">
        <v>401</v>
      </c>
      <c r="Q107">
        <v>1</v>
      </c>
      <c r="W107">
        <v>0</v>
      </c>
      <c r="X107">
        <v>-1417349443</v>
      </c>
      <c r="Y107">
        <v>0.02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6.71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0.02</v>
      </c>
      <c r="AU107" t="s">
        <v>6</v>
      </c>
      <c r="AV107">
        <v>2</v>
      </c>
      <c r="AW107">
        <v>2</v>
      </c>
      <c r="AX107">
        <v>28045615</v>
      </c>
      <c r="AY107">
        <v>1</v>
      </c>
      <c r="AZ107">
        <v>0</v>
      </c>
      <c r="BA107">
        <v>98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Y107*Source!I55</f>
        <v>1.3999999999999999E-2</v>
      </c>
      <c r="CY107">
        <f>AD107</f>
        <v>0</v>
      </c>
      <c r="CZ107">
        <f>AH107</f>
        <v>0</v>
      </c>
      <c r="DA107">
        <f>AL107</f>
        <v>1</v>
      </c>
      <c r="DB107">
        <f t="shared" si="21"/>
        <v>0</v>
      </c>
      <c r="DC107">
        <f t="shared" si="22"/>
        <v>0</v>
      </c>
    </row>
    <row r="108" spans="1:107" x14ac:dyDescent="0.2">
      <c r="A108">
        <f>ROW(Source!A55)</f>
        <v>55</v>
      </c>
      <c r="B108">
        <v>28045061</v>
      </c>
      <c r="C108">
        <v>28045613</v>
      </c>
      <c r="D108">
        <v>25230220</v>
      </c>
      <c r="E108">
        <v>1</v>
      </c>
      <c r="F108">
        <v>1</v>
      </c>
      <c r="G108">
        <v>1</v>
      </c>
      <c r="H108">
        <v>2</v>
      </c>
      <c r="I108" t="s">
        <v>415</v>
      </c>
      <c r="J108" t="s">
        <v>416</v>
      </c>
      <c r="K108" t="s">
        <v>417</v>
      </c>
      <c r="L108">
        <v>1368</v>
      </c>
      <c r="N108">
        <v>1011</v>
      </c>
      <c r="O108" t="s">
        <v>405</v>
      </c>
      <c r="P108" t="s">
        <v>405</v>
      </c>
      <c r="Q108">
        <v>1</v>
      </c>
      <c r="W108">
        <v>0</v>
      </c>
      <c r="X108">
        <v>-1718674368</v>
      </c>
      <c r="Y108">
        <v>0.01</v>
      </c>
      <c r="AA108">
        <v>0</v>
      </c>
      <c r="AB108">
        <v>751.45</v>
      </c>
      <c r="AC108">
        <v>13.5</v>
      </c>
      <c r="AD108">
        <v>0</v>
      </c>
      <c r="AE108">
        <v>0</v>
      </c>
      <c r="AF108">
        <v>111.99</v>
      </c>
      <c r="AG108">
        <v>13.5</v>
      </c>
      <c r="AH108">
        <v>0</v>
      </c>
      <c r="AI108">
        <v>1</v>
      </c>
      <c r="AJ108">
        <v>6.71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0.01</v>
      </c>
      <c r="AU108" t="s">
        <v>6</v>
      </c>
      <c r="AV108">
        <v>0</v>
      </c>
      <c r="AW108">
        <v>2</v>
      </c>
      <c r="AX108">
        <v>28045616</v>
      </c>
      <c r="AY108">
        <v>1</v>
      </c>
      <c r="AZ108">
        <v>0</v>
      </c>
      <c r="BA108">
        <v>99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Y108*Source!I55</f>
        <v>6.9999999999999993E-3</v>
      </c>
      <c r="CY108">
        <f>AB108</f>
        <v>751.45</v>
      </c>
      <c r="CZ108">
        <f>AF108</f>
        <v>111.99</v>
      </c>
      <c r="DA108">
        <f>AJ108</f>
        <v>6.71</v>
      </c>
      <c r="DB108">
        <f t="shared" si="21"/>
        <v>1.1200000000000001</v>
      </c>
      <c r="DC108">
        <f t="shared" si="22"/>
        <v>0.14000000000000001</v>
      </c>
    </row>
    <row r="109" spans="1:107" x14ac:dyDescent="0.2">
      <c r="A109">
        <f>ROW(Source!A55)</f>
        <v>55</v>
      </c>
      <c r="B109">
        <v>28045061</v>
      </c>
      <c r="C109">
        <v>28045613</v>
      </c>
      <c r="D109">
        <v>25231607</v>
      </c>
      <c r="E109">
        <v>1</v>
      </c>
      <c r="F109">
        <v>1</v>
      </c>
      <c r="G109">
        <v>1</v>
      </c>
      <c r="H109">
        <v>2</v>
      </c>
      <c r="I109" t="s">
        <v>421</v>
      </c>
      <c r="J109" t="s">
        <v>422</v>
      </c>
      <c r="K109" t="s">
        <v>423</v>
      </c>
      <c r="L109">
        <v>1368</v>
      </c>
      <c r="N109">
        <v>1011</v>
      </c>
      <c r="O109" t="s">
        <v>405</v>
      </c>
      <c r="P109" t="s">
        <v>405</v>
      </c>
      <c r="Q109">
        <v>1</v>
      </c>
      <c r="W109">
        <v>0</v>
      </c>
      <c r="X109">
        <v>1372534845</v>
      </c>
      <c r="Y109">
        <v>0.01</v>
      </c>
      <c r="AA109">
        <v>0</v>
      </c>
      <c r="AB109">
        <v>440.91</v>
      </c>
      <c r="AC109">
        <v>11.6</v>
      </c>
      <c r="AD109">
        <v>0</v>
      </c>
      <c r="AE109">
        <v>0</v>
      </c>
      <c r="AF109">
        <v>65.709999999999994</v>
      </c>
      <c r="AG109">
        <v>11.6</v>
      </c>
      <c r="AH109">
        <v>0</v>
      </c>
      <c r="AI109">
        <v>1</v>
      </c>
      <c r="AJ109">
        <v>6.71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0.01</v>
      </c>
      <c r="AU109" t="s">
        <v>6</v>
      </c>
      <c r="AV109">
        <v>0</v>
      </c>
      <c r="AW109">
        <v>2</v>
      </c>
      <c r="AX109">
        <v>28045617</v>
      </c>
      <c r="AY109">
        <v>1</v>
      </c>
      <c r="AZ109">
        <v>0</v>
      </c>
      <c r="BA109">
        <v>100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Y109*Source!I55</f>
        <v>6.9999999999999993E-3</v>
      </c>
      <c r="CY109">
        <f>AB109</f>
        <v>440.91</v>
      </c>
      <c r="CZ109">
        <f>AF109</f>
        <v>65.709999999999994</v>
      </c>
      <c r="DA109">
        <f>AJ109</f>
        <v>6.71</v>
      </c>
      <c r="DB109">
        <f t="shared" si="21"/>
        <v>0.66</v>
      </c>
      <c r="DC109">
        <f t="shared" si="22"/>
        <v>0.12</v>
      </c>
    </row>
    <row r="110" spans="1:107" x14ac:dyDescent="0.2">
      <c r="A110">
        <f>ROW(Source!A55)</f>
        <v>55</v>
      </c>
      <c r="B110">
        <v>28045061</v>
      </c>
      <c r="C110">
        <v>28045613</v>
      </c>
      <c r="D110">
        <v>25150263</v>
      </c>
      <c r="E110">
        <v>1</v>
      </c>
      <c r="F110">
        <v>1</v>
      </c>
      <c r="G110">
        <v>1</v>
      </c>
      <c r="H110">
        <v>3</v>
      </c>
      <c r="I110" t="s">
        <v>496</v>
      </c>
      <c r="J110" t="s">
        <v>497</v>
      </c>
      <c r="K110" t="s">
        <v>498</v>
      </c>
      <c r="L110">
        <v>1346</v>
      </c>
      <c r="N110">
        <v>1009</v>
      </c>
      <c r="O110" t="s">
        <v>197</v>
      </c>
      <c r="P110" t="s">
        <v>197</v>
      </c>
      <c r="Q110">
        <v>1</v>
      </c>
      <c r="W110">
        <v>0</v>
      </c>
      <c r="X110">
        <v>-1088866022</v>
      </c>
      <c r="Y110">
        <v>0.16</v>
      </c>
      <c r="AA110">
        <v>203.98</v>
      </c>
      <c r="AB110">
        <v>0</v>
      </c>
      <c r="AC110">
        <v>0</v>
      </c>
      <c r="AD110">
        <v>0</v>
      </c>
      <c r="AE110">
        <v>30.4</v>
      </c>
      <c r="AF110">
        <v>0</v>
      </c>
      <c r="AG110">
        <v>0</v>
      </c>
      <c r="AH110">
        <v>0</v>
      </c>
      <c r="AI110">
        <v>6.71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0.16</v>
      </c>
      <c r="AU110" t="s">
        <v>6</v>
      </c>
      <c r="AV110">
        <v>0</v>
      </c>
      <c r="AW110">
        <v>2</v>
      </c>
      <c r="AX110">
        <v>28045618</v>
      </c>
      <c r="AY110">
        <v>1</v>
      </c>
      <c r="AZ110">
        <v>0</v>
      </c>
      <c r="BA110">
        <v>101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Y110*Source!I55</f>
        <v>0.11199999999999999</v>
      </c>
      <c r="CY110">
        <f t="shared" ref="CY110:CY116" si="23">AA110</f>
        <v>203.98</v>
      </c>
      <c r="CZ110">
        <f t="shared" ref="CZ110:CZ116" si="24">AE110</f>
        <v>30.4</v>
      </c>
      <c r="DA110">
        <f t="shared" ref="DA110:DA116" si="25">AI110</f>
        <v>6.71</v>
      </c>
      <c r="DB110">
        <f t="shared" si="21"/>
        <v>4.8600000000000003</v>
      </c>
      <c r="DC110">
        <f t="shared" si="22"/>
        <v>0</v>
      </c>
    </row>
    <row r="111" spans="1:107" x14ac:dyDescent="0.2">
      <c r="A111">
        <f>ROW(Source!A55)</f>
        <v>55</v>
      </c>
      <c r="B111">
        <v>28045061</v>
      </c>
      <c r="C111">
        <v>28045613</v>
      </c>
      <c r="D111">
        <v>25150542</v>
      </c>
      <c r="E111">
        <v>1</v>
      </c>
      <c r="F111">
        <v>1</v>
      </c>
      <c r="G111">
        <v>1</v>
      </c>
      <c r="H111">
        <v>3</v>
      </c>
      <c r="I111" t="s">
        <v>499</v>
      </c>
      <c r="J111" t="s">
        <v>500</v>
      </c>
      <c r="K111" t="s">
        <v>501</v>
      </c>
      <c r="L111">
        <v>1348</v>
      </c>
      <c r="N111">
        <v>1009</v>
      </c>
      <c r="O111" t="s">
        <v>24</v>
      </c>
      <c r="P111" t="s">
        <v>24</v>
      </c>
      <c r="Q111">
        <v>1000</v>
      </c>
      <c r="W111">
        <v>0</v>
      </c>
      <c r="X111">
        <v>1012095217</v>
      </c>
      <c r="Y111">
        <v>4.2999999999999999E-4</v>
      </c>
      <c r="AA111">
        <v>12212.2</v>
      </c>
      <c r="AB111">
        <v>0</v>
      </c>
      <c r="AC111">
        <v>0</v>
      </c>
      <c r="AD111">
        <v>0</v>
      </c>
      <c r="AE111">
        <v>1820</v>
      </c>
      <c r="AF111">
        <v>0</v>
      </c>
      <c r="AG111">
        <v>0</v>
      </c>
      <c r="AH111">
        <v>0</v>
      </c>
      <c r="AI111">
        <v>6.71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4.2999999999999999E-4</v>
      </c>
      <c r="AU111" t="s">
        <v>6</v>
      </c>
      <c r="AV111">
        <v>0</v>
      </c>
      <c r="AW111">
        <v>2</v>
      </c>
      <c r="AX111">
        <v>28045619</v>
      </c>
      <c r="AY111">
        <v>1</v>
      </c>
      <c r="AZ111">
        <v>0</v>
      </c>
      <c r="BA111">
        <v>102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Y111*Source!I55</f>
        <v>3.01E-4</v>
      </c>
      <c r="CY111">
        <f t="shared" si="23"/>
        <v>12212.2</v>
      </c>
      <c r="CZ111">
        <f t="shared" si="24"/>
        <v>1820</v>
      </c>
      <c r="DA111">
        <f t="shared" si="25"/>
        <v>6.71</v>
      </c>
      <c r="DB111">
        <f t="shared" si="21"/>
        <v>0.78</v>
      </c>
      <c r="DC111">
        <f t="shared" si="22"/>
        <v>0</v>
      </c>
    </row>
    <row r="112" spans="1:107" x14ac:dyDescent="0.2">
      <c r="A112">
        <f>ROW(Source!A55)</f>
        <v>55</v>
      </c>
      <c r="B112">
        <v>28045061</v>
      </c>
      <c r="C112">
        <v>28045613</v>
      </c>
      <c r="D112">
        <v>25186459</v>
      </c>
      <c r="E112">
        <v>1</v>
      </c>
      <c r="F112">
        <v>1</v>
      </c>
      <c r="G112">
        <v>1</v>
      </c>
      <c r="H112">
        <v>3</v>
      </c>
      <c r="I112" t="s">
        <v>502</v>
      </c>
      <c r="J112" t="s">
        <v>503</v>
      </c>
      <c r="K112" t="s">
        <v>504</v>
      </c>
      <c r="L112">
        <v>1346</v>
      </c>
      <c r="N112">
        <v>1009</v>
      </c>
      <c r="O112" t="s">
        <v>197</v>
      </c>
      <c r="P112" t="s">
        <v>197</v>
      </c>
      <c r="Q112">
        <v>1</v>
      </c>
      <c r="W112">
        <v>0</v>
      </c>
      <c r="X112">
        <v>210558753</v>
      </c>
      <c r="Y112">
        <v>0.02</v>
      </c>
      <c r="AA112">
        <v>191.91</v>
      </c>
      <c r="AB112">
        <v>0</v>
      </c>
      <c r="AC112">
        <v>0</v>
      </c>
      <c r="AD112">
        <v>0</v>
      </c>
      <c r="AE112">
        <v>28.6</v>
      </c>
      <c r="AF112">
        <v>0</v>
      </c>
      <c r="AG112">
        <v>0</v>
      </c>
      <c r="AH112">
        <v>0</v>
      </c>
      <c r="AI112">
        <v>6.71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0.02</v>
      </c>
      <c r="AU112" t="s">
        <v>6</v>
      </c>
      <c r="AV112">
        <v>0</v>
      </c>
      <c r="AW112">
        <v>2</v>
      </c>
      <c r="AX112">
        <v>28045620</v>
      </c>
      <c r="AY112">
        <v>1</v>
      </c>
      <c r="AZ112">
        <v>0</v>
      </c>
      <c r="BA112">
        <v>103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Y112*Source!I55</f>
        <v>1.3999999999999999E-2</v>
      </c>
      <c r="CY112">
        <f t="shared" si="23"/>
        <v>191.91</v>
      </c>
      <c r="CZ112">
        <f t="shared" si="24"/>
        <v>28.6</v>
      </c>
      <c r="DA112">
        <f t="shared" si="25"/>
        <v>6.71</v>
      </c>
      <c r="DB112">
        <f t="shared" si="21"/>
        <v>0.56999999999999995</v>
      </c>
      <c r="DC112">
        <f t="shared" si="22"/>
        <v>0</v>
      </c>
    </row>
    <row r="113" spans="1:107" x14ac:dyDescent="0.2">
      <c r="A113">
        <f>ROW(Source!A55)</f>
        <v>55</v>
      </c>
      <c r="B113">
        <v>28045061</v>
      </c>
      <c r="C113">
        <v>28045613</v>
      </c>
      <c r="D113">
        <v>25200133</v>
      </c>
      <c r="E113">
        <v>1</v>
      </c>
      <c r="F113">
        <v>1</v>
      </c>
      <c r="G113">
        <v>1</v>
      </c>
      <c r="H113">
        <v>3</v>
      </c>
      <c r="I113" t="s">
        <v>505</v>
      </c>
      <c r="J113" t="s">
        <v>506</v>
      </c>
      <c r="K113" t="s">
        <v>507</v>
      </c>
      <c r="L113">
        <v>1355</v>
      </c>
      <c r="N113">
        <v>1010</v>
      </c>
      <c r="O113" t="s">
        <v>495</v>
      </c>
      <c r="P113" t="s">
        <v>495</v>
      </c>
      <c r="Q113">
        <v>100</v>
      </c>
      <c r="W113">
        <v>0</v>
      </c>
      <c r="X113">
        <v>-949315932</v>
      </c>
      <c r="Y113">
        <v>0.05</v>
      </c>
      <c r="AA113">
        <v>442.86</v>
      </c>
      <c r="AB113">
        <v>0</v>
      </c>
      <c r="AC113">
        <v>0</v>
      </c>
      <c r="AD113">
        <v>0</v>
      </c>
      <c r="AE113">
        <v>66</v>
      </c>
      <c r="AF113">
        <v>0</v>
      </c>
      <c r="AG113">
        <v>0</v>
      </c>
      <c r="AH113">
        <v>0</v>
      </c>
      <c r="AI113">
        <v>6.71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0.05</v>
      </c>
      <c r="AU113" t="s">
        <v>6</v>
      </c>
      <c r="AV113">
        <v>0</v>
      </c>
      <c r="AW113">
        <v>2</v>
      </c>
      <c r="AX113">
        <v>28045621</v>
      </c>
      <c r="AY113">
        <v>1</v>
      </c>
      <c r="AZ113">
        <v>0</v>
      </c>
      <c r="BA113">
        <v>104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Y113*Source!I55</f>
        <v>3.4999999999999996E-2</v>
      </c>
      <c r="CY113">
        <f t="shared" si="23"/>
        <v>442.86</v>
      </c>
      <c r="CZ113">
        <f t="shared" si="24"/>
        <v>66</v>
      </c>
      <c r="DA113">
        <f t="shared" si="25"/>
        <v>6.71</v>
      </c>
      <c r="DB113">
        <f t="shared" si="21"/>
        <v>3.3</v>
      </c>
      <c r="DC113">
        <f t="shared" si="22"/>
        <v>0</v>
      </c>
    </row>
    <row r="114" spans="1:107" x14ac:dyDescent="0.2">
      <c r="A114">
        <f>ROW(Source!A55)</f>
        <v>55</v>
      </c>
      <c r="B114">
        <v>28045061</v>
      </c>
      <c r="C114">
        <v>28045613</v>
      </c>
      <c r="D114">
        <v>25200185</v>
      </c>
      <c r="E114">
        <v>1</v>
      </c>
      <c r="F114">
        <v>1</v>
      </c>
      <c r="G114">
        <v>1</v>
      </c>
      <c r="H114">
        <v>3</v>
      </c>
      <c r="I114" t="s">
        <v>508</v>
      </c>
      <c r="J114" t="s">
        <v>509</v>
      </c>
      <c r="K114" t="s">
        <v>510</v>
      </c>
      <c r="L114">
        <v>1356</v>
      </c>
      <c r="N114">
        <v>1010</v>
      </c>
      <c r="O114" t="s">
        <v>511</v>
      </c>
      <c r="P114" t="s">
        <v>511</v>
      </c>
      <c r="Q114">
        <v>1000</v>
      </c>
      <c r="W114">
        <v>0</v>
      </c>
      <c r="X114">
        <v>-1851878588</v>
      </c>
      <c r="Y114">
        <v>1.2200000000000001E-2</v>
      </c>
      <c r="AA114">
        <v>505.93</v>
      </c>
      <c r="AB114">
        <v>0</v>
      </c>
      <c r="AC114">
        <v>0</v>
      </c>
      <c r="AD114">
        <v>0</v>
      </c>
      <c r="AE114">
        <v>75.400000000000006</v>
      </c>
      <c r="AF114">
        <v>0</v>
      </c>
      <c r="AG114">
        <v>0</v>
      </c>
      <c r="AH114">
        <v>0</v>
      </c>
      <c r="AI114">
        <v>6.71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1.2200000000000001E-2</v>
      </c>
      <c r="AU114" t="s">
        <v>6</v>
      </c>
      <c r="AV114">
        <v>0</v>
      </c>
      <c r="AW114">
        <v>2</v>
      </c>
      <c r="AX114">
        <v>28045622</v>
      </c>
      <c r="AY114">
        <v>1</v>
      </c>
      <c r="AZ114">
        <v>0</v>
      </c>
      <c r="BA114">
        <v>105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Y114*Source!I55</f>
        <v>8.5400000000000007E-3</v>
      </c>
      <c r="CY114">
        <f t="shared" si="23"/>
        <v>505.93</v>
      </c>
      <c r="CZ114">
        <f t="shared" si="24"/>
        <v>75.400000000000006</v>
      </c>
      <c r="DA114">
        <f t="shared" si="25"/>
        <v>6.71</v>
      </c>
      <c r="DB114">
        <f t="shared" si="21"/>
        <v>0.92</v>
      </c>
      <c r="DC114">
        <f t="shared" si="22"/>
        <v>0</v>
      </c>
    </row>
    <row r="115" spans="1:107" x14ac:dyDescent="0.2">
      <c r="A115">
        <f>ROW(Source!A55)</f>
        <v>55</v>
      </c>
      <c r="B115">
        <v>28045061</v>
      </c>
      <c r="C115">
        <v>28045613</v>
      </c>
      <c r="D115">
        <v>25205901</v>
      </c>
      <c r="E115">
        <v>1</v>
      </c>
      <c r="F115">
        <v>1</v>
      </c>
      <c r="G115">
        <v>1</v>
      </c>
      <c r="H115">
        <v>3</v>
      </c>
      <c r="I115" t="s">
        <v>110</v>
      </c>
      <c r="J115" t="s">
        <v>113</v>
      </c>
      <c r="K115" t="s">
        <v>111</v>
      </c>
      <c r="L115">
        <v>1477</v>
      </c>
      <c r="N115">
        <v>1013</v>
      </c>
      <c r="O115" t="s">
        <v>112</v>
      </c>
      <c r="P115" t="s">
        <v>114</v>
      </c>
      <c r="Q115">
        <v>1</v>
      </c>
      <c r="W115">
        <v>0</v>
      </c>
      <c r="X115">
        <v>-677477715</v>
      </c>
      <c r="Y115">
        <v>0.1</v>
      </c>
      <c r="AA115">
        <v>99600.56</v>
      </c>
      <c r="AB115">
        <v>0</v>
      </c>
      <c r="AC115">
        <v>0</v>
      </c>
      <c r="AD115">
        <v>0</v>
      </c>
      <c r="AE115">
        <v>14843.6</v>
      </c>
      <c r="AF115">
        <v>0</v>
      </c>
      <c r="AG115">
        <v>0</v>
      </c>
      <c r="AH115">
        <v>0</v>
      </c>
      <c r="AI115">
        <v>6.71</v>
      </c>
      <c r="AJ115">
        <v>1</v>
      </c>
      <c r="AK115">
        <v>1</v>
      </c>
      <c r="AL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6</v>
      </c>
      <c r="AT115">
        <v>0.1</v>
      </c>
      <c r="AU115" t="s">
        <v>6</v>
      </c>
      <c r="AV115">
        <v>0</v>
      </c>
      <c r="AW115">
        <v>1</v>
      </c>
      <c r="AX115">
        <v>-1</v>
      </c>
      <c r="AY115">
        <v>0</v>
      </c>
      <c r="AZ115">
        <v>0</v>
      </c>
      <c r="BA115" t="s">
        <v>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Y115*Source!I55</f>
        <v>6.9999999999999993E-2</v>
      </c>
      <c r="CY115">
        <f t="shared" si="23"/>
        <v>99600.56</v>
      </c>
      <c r="CZ115">
        <f t="shared" si="24"/>
        <v>14843.6</v>
      </c>
      <c r="DA115">
        <f t="shared" si="25"/>
        <v>6.71</v>
      </c>
      <c r="DB115">
        <f t="shared" si="21"/>
        <v>1484.36</v>
      </c>
      <c r="DC115">
        <f t="shared" si="22"/>
        <v>0</v>
      </c>
    </row>
    <row r="116" spans="1:107" x14ac:dyDescent="0.2">
      <c r="A116">
        <f>ROW(Source!A55)</f>
        <v>55</v>
      </c>
      <c r="B116">
        <v>28045061</v>
      </c>
      <c r="C116">
        <v>28045613</v>
      </c>
      <c r="D116">
        <v>25147235</v>
      </c>
      <c r="E116">
        <v>17</v>
      </c>
      <c r="F116">
        <v>1</v>
      </c>
      <c r="G116">
        <v>1</v>
      </c>
      <c r="H116">
        <v>3</v>
      </c>
      <c r="I116" t="s">
        <v>446</v>
      </c>
      <c r="J116" t="s">
        <v>6</v>
      </c>
      <c r="K116" t="s">
        <v>447</v>
      </c>
      <c r="L116">
        <v>1374</v>
      </c>
      <c r="N116">
        <v>1013</v>
      </c>
      <c r="O116" t="s">
        <v>448</v>
      </c>
      <c r="P116" t="s">
        <v>448</v>
      </c>
      <c r="Q116">
        <v>1</v>
      </c>
      <c r="W116">
        <v>0</v>
      </c>
      <c r="X116">
        <v>-1731369543</v>
      </c>
      <c r="Y116">
        <v>0.84</v>
      </c>
      <c r="AA116">
        <v>1</v>
      </c>
      <c r="AB116">
        <v>0</v>
      </c>
      <c r="AC116">
        <v>0</v>
      </c>
      <c r="AD116">
        <v>0</v>
      </c>
      <c r="AE116">
        <v>1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0.84</v>
      </c>
      <c r="AU116" t="s">
        <v>6</v>
      </c>
      <c r="AV116">
        <v>0</v>
      </c>
      <c r="AW116">
        <v>2</v>
      </c>
      <c r="AX116">
        <v>28045623</v>
      </c>
      <c r="AY116">
        <v>1</v>
      </c>
      <c r="AZ116">
        <v>0</v>
      </c>
      <c r="BA116">
        <v>106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Y116*Source!I55</f>
        <v>0.58799999999999997</v>
      </c>
      <c r="CY116">
        <f t="shared" si="23"/>
        <v>1</v>
      </c>
      <c r="CZ116">
        <f t="shared" si="24"/>
        <v>1</v>
      </c>
      <c r="DA116">
        <f t="shared" si="25"/>
        <v>1</v>
      </c>
      <c r="DB116">
        <f t="shared" si="21"/>
        <v>0.84</v>
      </c>
      <c r="DC116">
        <f t="shared" si="22"/>
        <v>0</v>
      </c>
    </row>
    <row r="117" spans="1:107" x14ac:dyDescent="0.2">
      <c r="A117">
        <f>ROW(Source!A58)</f>
        <v>58</v>
      </c>
      <c r="B117">
        <v>28045047</v>
      </c>
      <c r="C117">
        <v>28045626</v>
      </c>
      <c r="D117">
        <v>25412930</v>
      </c>
      <c r="E117">
        <v>1</v>
      </c>
      <c r="F117">
        <v>1</v>
      </c>
      <c r="G117">
        <v>1</v>
      </c>
      <c r="H117">
        <v>1</v>
      </c>
      <c r="I117" t="s">
        <v>411</v>
      </c>
      <c r="J117" t="s">
        <v>6</v>
      </c>
      <c r="K117" t="s">
        <v>412</v>
      </c>
      <c r="L117">
        <v>1191</v>
      </c>
      <c r="N117">
        <v>1013</v>
      </c>
      <c r="O117" t="s">
        <v>401</v>
      </c>
      <c r="P117" t="s">
        <v>401</v>
      </c>
      <c r="Q117">
        <v>1</v>
      </c>
      <c r="W117">
        <v>0</v>
      </c>
      <c r="X117">
        <v>-1081351934</v>
      </c>
      <c r="Y117">
        <v>6.29</v>
      </c>
      <c r="AA117">
        <v>0</v>
      </c>
      <c r="AB117">
        <v>0</v>
      </c>
      <c r="AC117">
        <v>0</v>
      </c>
      <c r="AD117">
        <v>9.4</v>
      </c>
      <c r="AE117">
        <v>0</v>
      </c>
      <c r="AF117">
        <v>0</v>
      </c>
      <c r="AG117">
        <v>0</v>
      </c>
      <c r="AH117">
        <v>9.4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6.29</v>
      </c>
      <c r="AU117" t="s">
        <v>6</v>
      </c>
      <c r="AV117">
        <v>1</v>
      </c>
      <c r="AW117">
        <v>2</v>
      </c>
      <c r="AX117">
        <v>28045627</v>
      </c>
      <c r="AY117">
        <v>1</v>
      </c>
      <c r="AZ117">
        <v>0</v>
      </c>
      <c r="BA117">
        <v>107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Y117*Source!I58</f>
        <v>8.1769999999999996</v>
      </c>
      <c r="CY117">
        <f>AD117</f>
        <v>9.4</v>
      </c>
      <c r="CZ117">
        <f>AH117</f>
        <v>9.4</v>
      </c>
      <c r="DA117">
        <f>AL117</f>
        <v>1</v>
      </c>
      <c r="DB117">
        <f t="shared" si="21"/>
        <v>59.13</v>
      </c>
      <c r="DC117">
        <f t="shared" si="22"/>
        <v>0</v>
      </c>
    </row>
    <row r="118" spans="1:107" x14ac:dyDescent="0.2">
      <c r="A118">
        <f>ROW(Source!A58)</f>
        <v>58</v>
      </c>
      <c r="B118">
        <v>28045047</v>
      </c>
      <c r="C118">
        <v>28045626</v>
      </c>
      <c r="D118">
        <v>25412928</v>
      </c>
      <c r="E118">
        <v>1</v>
      </c>
      <c r="F118">
        <v>1</v>
      </c>
      <c r="G118">
        <v>1</v>
      </c>
      <c r="H118">
        <v>1</v>
      </c>
      <c r="I118" t="s">
        <v>413</v>
      </c>
      <c r="J118" t="s">
        <v>6</v>
      </c>
      <c r="K118" t="s">
        <v>414</v>
      </c>
      <c r="L118">
        <v>1191</v>
      </c>
      <c r="N118">
        <v>1013</v>
      </c>
      <c r="O118" t="s">
        <v>401</v>
      </c>
      <c r="P118" t="s">
        <v>401</v>
      </c>
      <c r="Q118">
        <v>1</v>
      </c>
      <c r="W118">
        <v>0</v>
      </c>
      <c r="X118">
        <v>-1417349443</v>
      </c>
      <c r="Y118">
        <v>0.06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0.06</v>
      </c>
      <c r="AU118" t="s">
        <v>6</v>
      </c>
      <c r="AV118">
        <v>2</v>
      </c>
      <c r="AW118">
        <v>2</v>
      </c>
      <c r="AX118">
        <v>28045628</v>
      </c>
      <c r="AY118">
        <v>1</v>
      </c>
      <c r="AZ118">
        <v>0</v>
      </c>
      <c r="BA118">
        <v>108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Y118*Source!I58</f>
        <v>7.8E-2</v>
      </c>
      <c r="CY118">
        <f>AD118</f>
        <v>0</v>
      </c>
      <c r="CZ118">
        <f>AH118</f>
        <v>0</v>
      </c>
      <c r="DA118">
        <f>AL118</f>
        <v>1</v>
      </c>
      <c r="DB118">
        <f t="shared" si="21"/>
        <v>0</v>
      </c>
      <c r="DC118">
        <f t="shared" si="22"/>
        <v>0</v>
      </c>
    </row>
    <row r="119" spans="1:107" x14ac:dyDescent="0.2">
      <c r="A119">
        <f>ROW(Source!A58)</f>
        <v>58</v>
      </c>
      <c r="B119">
        <v>28045047</v>
      </c>
      <c r="C119">
        <v>28045626</v>
      </c>
      <c r="D119">
        <v>25230220</v>
      </c>
      <c r="E119">
        <v>1</v>
      </c>
      <c r="F119">
        <v>1</v>
      </c>
      <c r="G119">
        <v>1</v>
      </c>
      <c r="H119">
        <v>2</v>
      </c>
      <c r="I119" t="s">
        <v>415</v>
      </c>
      <c r="J119" t="s">
        <v>416</v>
      </c>
      <c r="K119" t="s">
        <v>417</v>
      </c>
      <c r="L119">
        <v>1368</v>
      </c>
      <c r="N119">
        <v>1011</v>
      </c>
      <c r="O119" t="s">
        <v>405</v>
      </c>
      <c r="P119" t="s">
        <v>405</v>
      </c>
      <c r="Q119">
        <v>1</v>
      </c>
      <c r="W119">
        <v>0</v>
      </c>
      <c r="X119">
        <v>-1718674368</v>
      </c>
      <c r="Y119">
        <v>0.03</v>
      </c>
      <c r="AA119">
        <v>0</v>
      </c>
      <c r="AB119">
        <v>111.99</v>
      </c>
      <c r="AC119">
        <v>13.5</v>
      </c>
      <c r="AD119">
        <v>0</v>
      </c>
      <c r="AE119">
        <v>0</v>
      </c>
      <c r="AF119">
        <v>111.99</v>
      </c>
      <c r="AG119">
        <v>13.5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0.03</v>
      </c>
      <c r="AU119" t="s">
        <v>6</v>
      </c>
      <c r="AV119">
        <v>0</v>
      </c>
      <c r="AW119">
        <v>2</v>
      </c>
      <c r="AX119">
        <v>28045629</v>
      </c>
      <c r="AY119">
        <v>1</v>
      </c>
      <c r="AZ119">
        <v>0</v>
      </c>
      <c r="BA119">
        <v>109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Y119*Source!I58</f>
        <v>3.9E-2</v>
      </c>
      <c r="CY119">
        <f>AB119</f>
        <v>111.99</v>
      </c>
      <c r="CZ119">
        <f>AF119</f>
        <v>111.99</v>
      </c>
      <c r="DA119">
        <f>AJ119</f>
        <v>1</v>
      </c>
      <c r="DB119">
        <f t="shared" si="21"/>
        <v>3.36</v>
      </c>
      <c r="DC119">
        <f t="shared" si="22"/>
        <v>0.41</v>
      </c>
    </row>
    <row r="120" spans="1:107" x14ac:dyDescent="0.2">
      <c r="A120">
        <f>ROW(Source!A58)</f>
        <v>58</v>
      </c>
      <c r="B120">
        <v>28045047</v>
      </c>
      <c r="C120">
        <v>28045626</v>
      </c>
      <c r="D120">
        <v>25231607</v>
      </c>
      <c r="E120">
        <v>1</v>
      </c>
      <c r="F120">
        <v>1</v>
      </c>
      <c r="G120">
        <v>1</v>
      </c>
      <c r="H120">
        <v>2</v>
      </c>
      <c r="I120" t="s">
        <v>421</v>
      </c>
      <c r="J120" t="s">
        <v>422</v>
      </c>
      <c r="K120" t="s">
        <v>423</v>
      </c>
      <c r="L120">
        <v>1368</v>
      </c>
      <c r="N120">
        <v>1011</v>
      </c>
      <c r="O120" t="s">
        <v>405</v>
      </c>
      <c r="P120" t="s">
        <v>405</v>
      </c>
      <c r="Q120">
        <v>1</v>
      </c>
      <c r="W120">
        <v>0</v>
      </c>
      <c r="X120">
        <v>1372534845</v>
      </c>
      <c r="Y120">
        <v>0.03</v>
      </c>
      <c r="AA120">
        <v>0</v>
      </c>
      <c r="AB120">
        <v>65.709999999999994</v>
      </c>
      <c r="AC120">
        <v>11.6</v>
      </c>
      <c r="AD120">
        <v>0</v>
      </c>
      <c r="AE120">
        <v>0</v>
      </c>
      <c r="AF120">
        <v>65.709999999999994</v>
      </c>
      <c r="AG120">
        <v>11.6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0.03</v>
      </c>
      <c r="AU120" t="s">
        <v>6</v>
      </c>
      <c r="AV120">
        <v>0</v>
      </c>
      <c r="AW120">
        <v>2</v>
      </c>
      <c r="AX120">
        <v>28045630</v>
      </c>
      <c r="AY120">
        <v>1</v>
      </c>
      <c r="AZ120">
        <v>0</v>
      </c>
      <c r="BA120">
        <v>110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Y120*Source!I58</f>
        <v>3.9E-2</v>
      </c>
      <c r="CY120">
        <f>AB120</f>
        <v>65.709999999999994</v>
      </c>
      <c r="CZ120">
        <f>AF120</f>
        <v>65.709999999999994</v>
      </c>
      <c r="DA120">
        <f>AJ120</f>
        <v>1</v>
      </c>
      <c r="DB120">
        <f t="shared" si="21"/>
        <v>1.97</v>
      </c>
      <c r="DC120">
        <f t="shared" si="22"/>
        <v>0.35</v>
      </c>
    </row>
    <row r="121" spans="1:107" x14ac:dyDescent="0.2">
      <c r="A121">
        <f>ROW(Source!A58)</f>
        <v>58</v>
      </c>
      <c r="B121">
        <v>28045047</v>
      </c>
      <c r="C121">
        <v>28045626</v>
      </c>
      <c r="D121">
        <v>25150263</v>
      </c>
      <c r="E121">
        <v>1</v>
      </c>
      <c r="F121">
        <v>1</v>
      </c>
      <c r="G121">
        <v>1</v>
      </c>
      <c r="H121">
        <v>3</v>
      </c>
      <c r="I121" t="s">
        <v>496</v>
      </c>
      <c r="J121" t="s">
        <v>497</v>
      </c>
      <c r="K121" t="s">
        <v>498</v>
      </c>
      <c r="L121">
        <v>1346</v>
      </c>
      <c r="N121">
        <v>1009</v>
      </c>
      <c r="O121" t="s">
        <v>197</v>
      </c>
      <c r="P121" t="s">
        <v>197</v>
      </c>
      <c r="Q121">
        <v>1</v>
      </c>
      <c r="W121">
        <v>0</v>
      </c>
      <c r="X121">
        <v>-1088866022</v>
      </c>
      <c r="Y121">
        <v>0.32</v>
      </c>
      <c r="AA121">
        <v>30.4</v>
      </c>
      <c r="AB121">
        <v>0</v>
      </c>
      <c r="AC121">
        <v>0</v>
      </c>
      <c r="AD121">
        <v>0</v>
      </c>
      <c r="AE121">
        <v>30.4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0.32</v>
      </c>
      <c r="AU121" t="s">
        <v>6</v>
      </c>
      <c r="AV121">
        <v>0</v>
      </c>
      <c r="AW121">
        <v>2</v>
      </c>
      <c r="AX121">
        <v>28045631</v>
      </c>
      <c r="AY121">
        <v>1</v>
      </c>
      <c r="AZ121">
        <v>0</v>
      </c>
      <c r="BA121">
        <v>111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Y121*Source!I58</f>
        <v>0.41600000000000004</v>
      </c>
      <c r="CY121">
        <f t="shared" ref="CY121:CY127" si="26">AA121</f>
        <v>30.4</v>
      </c>
      <c r="CZ121">
        <f t="shared" ref="CZ121:CZ127" si="27">AE121</f>
        <v>30.4</v>
      </c>
      <c r="DA121">
        <f t="shared" ref="DA121:DA127" si="28">AI121</f>
        <v>1</v>
      </c>
      <c r="DB121">
        <f t="shared" si="21"/>
        <v>9.73</v>
      </c>
      <c r="DC121">
        <f t="shared" si="22"/>
        <v>0</v>
      </c>
    </row>
    <row r="122" spans="1:107" x14ac:dyDescent="0.2">
      <c r="A122">
        <f>ROW(Source!A58)</f>
        <v>58</v>
      </c>
      <c r="B122">
        <v>28045047</v>
      </c>
      <c r="C122">
        <v>28045626</v>
      </c>
      <c r="D122">
        <v>25150542</v>
      </c>
      <c r="E122">
        <v>1</v>
      </c>
      <c r="F122">
        <v>1</v>
      </c>
      <c r="G122">
        <v>1</v>
      </c>
      <c r="H122">
        <v>3</v>
      </c>
      <c r="I122" t="s">
        <v>499</v>
      </c>
      <c r="J122" t="s">
        <v>500</v>
      </c>
      <c r="K122" t="s">
        <v>501</v>
      </c>
      <c r="L122">
        <v>1348</v>
      </c>
      <c r="N122">
        <v>1009</v>
      </c>
      <c r="O122" t="s">
        <v>24</v>
      </c>
      <c r="P122" t="s">
        <v>24</v>
      </c>
      <c r="Q122">
        <v>1000</v>
      </c>
      <c r="W122">
        <v>0</v>
      </c>
      <c r="X122">
        <v>1012095217</v>
      </c>
      <c r="Y122">
        <v>1.0499999999999999E-3</v>
      </c>
      <c r="AA122">
        <v>1820</v>
      </c>
      <c r="AB122">
        <v>0</v>
      </c>
      <c r="AC122">
        <v>0</v>
      </c>
      <c r="AD122">
        <v>0</v>
      </c>
      <c r="AE122">
        <v>1820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1.0499999999999999E-3</v>
      </c>
      <c r="AU122" t="s">
        <v>6</v>
      </c>
      <c r="AV122">
        <v>0</v>
      </c>
      <c r="AW122">
        <v>2</v>
      </c>
      <c r="AX122">
        <v>28045632</v>
      </c>
      <c r="AY122">
        <v>1</v>
      </c>
      <c r="AZ122">
        <v>0</v>
      </c>
      <c r="BA122">
        <v>112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Y122*Source!I58</f>
        <v>1.3649999999999999E-3</v>
      </c>
      <c r="CY122">
        <f t="shared" si="26"/>
        <v>1820</v>
      </c>
      <c r="CZ122">
        <f t="shared" si="27"/>
        <v>1820</v>
      </c>
      <c r="DA122">
        <f t="shared" si="28"/>
        <v>1</v>
      </c>
      <c r="DB122">
        <f t="shared" si="21"/>
        <v>1.91</v>
      </c>
      <c r="DC122">
        <f t="shared" si="22"/>
        <v>0</v>
      </c>
    </row>
    <row r="123" spans="1:107" x14ac:dyDescent="0.2">
      <c r="A123">
        <f>ROW(Source!A58)</f>
        <v>58</v>
      </c>
      <c r="B123">
        <v>28045047</v>
      </c>
      <c r="C123">
        <v>28045626</v>
      </c>
      <c r="D123">
        <v>25186459</v>
      </c>
      <c r="E123">
        <v>1</v>
      </c>
      <c r="F123">
        <v>1</v>
      </c>
      <c r="G123">
        <v>1</v>
      </c>
      <c r="H123">
        <v>3</v>
      </c>
      <c r="I123" t="s">
        <v>502</v>
      </c>
      <c r="J123" t="s">
        <v>503</v>
      </c>
      <c r="K123" t="s">
        <v>504</v>
      </c>
      <c r="L123">
        <v>1346</v>
      </c>
      <c r="N123">
        <v>1009</v>
      </c>
      <c r="O123" t="s">
        <v>197</v>
      </c>
      <c r="P123" t="s">
        <v>197</v>
      </c>
      <c r="Q123">
        <v>1</v>
      </c>
      <c r="W123">
        <v>0</v>
      </c>
      <c r="X123">
        <v>210558753</v>
      </c>
      <c r="Y123">
        <v>0.02</v>
      </c>
      <c r="AA123">
        <v>28.6</v>
      </c>
      <c r="AB123">
        <v>0</v>
      </c>
      <c r="AC123">
        <v>0</v>
      </c>
      <c r="AD123">
        <v>0</v>
      </c>
      <c r="AE123">
        <v>28.6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0.02</v>
      </c>
      <c r="AU123" t="s">
        <v>6</v>
      </c>
      <c r="AV123">
        <v>0</v>
      </c>
      <c r="AW123">
        <v>2</v>
      </c>
      <c r="AX123">
        <v>28045633</v>
      </c>
      <c r="AY123">
        <v>1</v>
      </c>
      <c r="AZ123">
        <v>0</v>
      </c>
      <c r="BA123">
        <v>113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Y123*Source!I58</f>
        <v>2.6000000000000002E-2</v>
      </c>
      <c r="CY123">
        <f t="shared" si="26"/>
        <v>28.6</v>
      </c>
      <c r="CZ123">
        <f t="shared" si="27"/>
        <v>28.6</v>
      </c>
      <c r="DA123">
        <f t="shared" si="28"/>
        <v>1</v>
      </c>
      <c r="DB123">
        <f t="shared" si="21"/>
        <v>0.56999999999999995</v>
      </c>
      <c r="DC123">
        <f t="shared" si="22"/>
        <v>0</v>
      </c>
    </row>
    <row r="124" spans="1:107" x14ac:dyDescent="0.2">
      <c r="A124">
        <f>ROW(Source!A58)</f>
        <v>58</v>
      </c>
      <c r="B124">
        <v>28045047</v>
      </c>
      <c r="C124">
        <v>28045626</v>
      </c>
      <c r="D124">
        <v>25200137</v>
      </c>
      <c r="E124">
        <v>1</v>
      </c>
      <c r="F124">
        <v>1</v>
      </c>
      <c r="G124">
        <v>1</v>
      </c>
      <c r="H124">
        <v>3</v>
      </c>
      <c r="I124" t="s">
        <v>512</v>
      </c>
      <c r="J124" t="s">
        <v>513</v>
      </c>
      <c r="K124" t="s">
        <v>514</v>
      </c>
      <c r="L124">
        <v>1355</v>
      </c>
      <c r="N124">
        <v>1010</v>
      </c>
      <c r="O124" t="s">
        <v>495</v>
      </c>
      <c r="P124" t="s">
        <v>495</v>
      </c>
      <c r="Q124">
        <v>100</v>
      </c>
      <c r="W124">
        <v>0</v>
      </c>
      <c r="X124">
        <v>-1427219203</v>
      </c>
      <c r="Y124">
        <v>0.05</v>
      </c>
      <c r="AA124">
        <v>143</v>
      </c>
      <c r="AB124">
        <v>0</v>
      </c>
      <c r="AC124">
        <v>0</v>
      </c>
      <c r="AD124">
        <v>0</v>
      </c>
      <c r="AE124">
        <v>143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0.05</v>
      </c>
      <c r="AU124" t="s">
        <v>6</v>
      </c>
      <c r="AV124">
        <v>0</v>
      </c>
      <c r="AW124">
        <v>2</v>
      </c>
      <c r="AX124">
        <v>28045634</v>
      </c>
      <c r="AY124">
        <v>1</v>
      </c>
      <c r="AZ124">
        <v>0</v>
      </c>
      <c r="BA124">
        <v>114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Y124*Source!I58</f>
        <v>6.5000000000000002E-2</v>
      </c>
      <c r="CY124">
        <f t="shared" si="26"/>
        <v>143</v>
      </c>
      <c r="CZ124">
        <f t="shared" si="27"/>
        <v>143</v>
      </c>
      <c r="DA124">
        <f t="shared" si="28"/>
        <v>1</v>
      </c>
      <c r="DB124">
        <f t="shared" si="21"/>
        <v>7.15</v>
      </c>
      <c r="DC124">
        <f t="shared" si="22"/>
        <v>0</v>
      </c>
    </row>
    <row r="125" spans="1:107" x14ac:dyDescent="0.2">
      <c r="A125">
        <f>ROW(Source!A58)</f>
        <v>58</v>
      </c>
      <c r="B125">
        <v>28045047</v>
      </c>
      <c r="C125">
        <v>28045626</v>
      </c>
      <c r="D125">
        <v>25200187</v>
      </c>
      <c r="E125">
        <v>1</v>
      </c>
      <c r="F125">
        <v>1</v>
      </c>
      <c r="G125">
        <v>1</v>
      </c>
      <c r="H125">
        <v>3</v>
      </c>
      <c r="I125" t="s">
        <v>515</v>
      </c>
      <c r="J125" t="s">
        <v>516</v>
      </c>
      <c r="K125" t="s">
        <v>517</v>
      </c>
      <c r="L125">
        <v>1356</v>
      </c>
      <c r="N125">
        <v>1010</v>
      </c>
      <c r="O125" t="s">
        <v>511</v>
      </c>
      <c r="P125" t="s">
        <v>511</v>
      </c>
      <c r="Q125">
        <v>1000</v>
      </c>
      <c r="W125">
        <v>0</v>
      </c>
      <c r="X125">
        <v>2033598199</v>
      </c>
      <c r="Y125">
        <v>1.2200000000000001E-2</v>
      </c>
      <c r="AA125">
        <v>176.21</v>
      </c>
      <c r="AB125">
        <v>0</v>
      </c>
      <c r="AC125">
        <v>0</v>
      </c>
      <c r="AD125">
        <v>0</v>
      </c>
      <c r="AE125">
        <v>176.21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1.2200000000000001E-2</v>
      </c>
      <c r="AU125" t="s">
        <v>6</v>
      </c>
      <c r="AV125">
        <v>0</v>
      </c>
      <c r="AW125">
        <v>2</v>
      </c>
      <c r="AX125">
        <v>28045635</v>
      </c>
      <c r="AY125">
        <v>1</v>
      </c>
      <c r="AZ125">
        <v>0</v>
      </c>
      <c r="BA125">
        <v>115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Y125*Source!I58</f>
        <v>1.5860000000000003E-2</v>
      </c>
      <c r="CY125">
        <f t="shared" si="26"/>
        <v>176.21</v>
      </c>
      <c r="CZ125">
        <f t="shared" si="27"/>
        <v>176.21</v>
      </c>
      <c r="DA125">
        <f t="shared" si="28"/>
        <v>1</v>
      </c>
      <c r="DB125">
        <f t="shared" si="21"/>
        <v>2.15</v>
      </c>
      <c r="DC125">
        <f t="shared" si="22"/>
        <v>0</v>
      </c>
    </row>
    <row r="126" spans="1:107" x14ac:dyDescent="0.2">
      <c r="A126">
        <f>ROW(Source!A58)</f>
        <v>58</v>
      </c>
      <c r="B126">
        <v>28045047</v>
      </c>
      <c r="C126">
        <v>28045626</v>
      </c>
      <c r="D126">
        <v>25205933</v>
      </c>
      <c r="E126">
        <v>1</v>
      </c>
      <c r="F126">
        <v>1</v>
      </c>
      <c r="G126">
        <v>1</v>
      </c>
      <c r="H126">
        <v>3</v>
      </c>
      <c r="I126" t="s">
        <v>120</v>
      </c>
      <c r="J126" t="s">
        <v>122</v>
      </c>
      <c r="K126" t="s">
        <v>121</v>
      </c>
      <c r="L126">
        <v>1477</v>
      </c>
      <c r="N126">
        <v>1013</v>
      </c>
      <c r="O126" t="s">
        <v>112</v>
      </c>
      <c r="P126" t="s">
        <v>114</v>
      </c>
      <c r="Q126">
        <v>1</v>
      </c>
      <c r="W126">
        <v>0</v>
      </c>
      <c r="X126">
        <v>380266745</v>
      </c>
      <c r="Y126">
        <v>0.1</v>
      </c>
      <c r="AA126">
        <v>64778.22</v>
      </c>
      <c r="AB126">
        <v>0</v>
      </c>
      <c r="AC126">
        <v>0</v>
      </c>
      <c r="AD126">
        <v>0</v>
      </c>
      <c r="AE126">
        <v>64778.22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0</v>
      </c>
      <c r="AP126">
        <v>0</v>
      </c>
      <c r="AQ126">
        <v>0</v>
      </c>
      <c r="AR126">
        <v>0</v>
      </c>
      <c r="AS126" t="s">
        <v>6</v>
      </c>
      <c r="AT126">
        <v>0.1</v>
      </c>
      <c r="AU126" t="s">
        <v>6</v>
      </c>
      <c r="AV126">
        <v>0</v>
      </c>
      <c r="AW126">
        <v>1</v>
      </c>
      <c r="AX126">
        <v>-1</v>
      </c>
      <c r="AY126">
        <v>0</v>
      </c>
      <c r="AZ126">
        <v>0</v>
      </c>
      <c r="BA126" t="s">
        <v>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Y126*Source!I58</f>
        <v>0.13</v>
      </c>
      <c r="CY126">
        <f t="shared" si="26"/>
        <v>64778.22</v>
      </c>
      <c r="CZ126">
        <f t="shared" si="27"/>
        <v>64778.22</v>
      </c>
      <c r="DA126">
        <f t="shared" si="28"/>
        <v>1</v>
      </c>
      <c r="DB126">
        <f t="shared" si="21"/>
        <v>6477.82</v>
      </c>
      <c r="DC126">
        <f t="shared" si="22"/>
        <v>0</v>
      </c>
    </row>
    <row r="127" spans="1:107" x14ac:dyDescent="0.2">
      <c r="A127">
        <f>ROW(Source!A58)</f>
        <v>58</v>
      </c>
      <c r="B127">
        <v>28045047</v>
      </c>
      <c r="C127">
        <v>28045626</v>
      </c>
      <c r="D127">
        <v>25147235</v>
      </c>
      <c r="E127">
        <v>17</v>
      </c>
      <c r="F127">
        <v>1</v>
      </c>
      <c r="G127">
        <v>1</v>
      </c>
      <c r="H127">
        <v>3</v>
      </c>
      <c r="I127" t="s">
        <v>446</v>
      </c>
      <c r="J127" t="s">
        <v>6</v>
      </c>
      <c r="K127" t="s">
        <v>447</v>
      </c>
      <c r="L127">
        <v>1374</v>
      </c>
      <c r="N127">
        <v>1013</v>
      </c>
      <c r="O127" t="s">
        <v>448</v>
      </c>
      <c r="P127" t="s">
        <v>448</v>
      </c>
      <c r="Q127">
        <v>1</v>
      </c>
      <c r="W127">
        <v>0</v>
      </c>
      <c r="X127">
        <v>-1731369543</v>
      </c>
      <c r="Y127">
        <v>1.18</v>
      </c>
      <c r="AA127">
        <v>1</v>
      </c>
      <c r="AB127">
        <v>0</v>
      </c>
      <c r="AC127">
        <v>0</v>
      </c>
      <c r="AD127">
        <v>0</v>
      </c>
      <c r="AE127">
        <v>1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1.18</v>
      </c>
      <c r="AU127" t="s">
        <v>6</v>
      </c>
      <c r="AV127">
        <v>0</v>
      </c>
      <c r="AW127">
        <v>2</v>
      </c>
      <c r="AX127">
        <v>28045636</v>
      </c>
      <c r="AY127">
        <v>1</v>
      </c>
      <c r="AZ127">
        <v>0</v>
      </c>
      <c r="BA127">
        <v>116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Y127*Source!I58</f>
        <v>1.534</v>
      </c>
      <c r="CY127">
        <f t="shared" si="26"/>
        <v>1</v>
      </c>
      <c r="CZ127">
        <f t="shared" si="27"/>
        <v>1</v>
      </c>
      <c r="DA127">
        <f t="shared" si="28"/>
        <v>1</v>
      </c>
      <c r="DB127">
        <f t="shared" si="21"/>
        <v>1.18</v>
      </c>
      <c r="DC127">
        <f t="shared" si="22"/>
        <v>0</v>
      </c>
    </row>
    <row r="128" spans="1:107" x14ac:dyDescent="0.2">
      <c r="A128">
        <f>ROW(Source!A59)</f>
        <v>59</v>
      </c>
      <c r="B128">
        <v>28045061</v>
      </c>
      <c r="C128">
        <v>28045626</v>
      </c>
      <c r="D128">
        <v>25412930</v>
      </c>
      <c r="E128">
        <v>1</v>
      </c>
      <c r="F128">
        <v>1</v>
      </c>
      <c r="G128">
        <v>1</v>
      </c>
      <c r="H128">
        <v>1</v>
      </c>
      <c r="I128" t="s">
        <v>411</v>
      </c>
      <c r="J128" t="s">
        <v>6</v>
      </c>
      <c r="K128" t="s">
        <v>412</v>
      </c>
      <c r="L128">
        <v>1191</v>
      </c>
      <c r="N128">
        <v>1013</v>
      </c>
      <c r="O128" t="s">
        <v>401</v>
      </c>
      <c r="P128" t="s">
        <v>401</v>
      </c>
      <c r="Q128">
        <v>1</v>
      </c>
      <c r="W128">
        <v>0</v>
      </c>
      <c r="X128">
        <v>-1081351934</v>
      </c>
      <c r="Y128">
        <v>6.29</v>
      </c>
      <c r="AA128">
        <v>0</v>
      </c>
      <c r="AB128">
        <v>0</v>
      </c>
      <c r="AC128">
        <v>0</v>
      </c>
      <c r="AD128">
        <v>63.07</v>
      </c>
      <c r="AE128">
        <v>0</v>
      </c>
      <c r="AF128">
        <v>0</v>
      </c>
      <c r="AG128">
        <v>0</v>
      </c>
      <c r="AH128">
        <v>9.4</v>
      </c>
      <c r="AI128">
        <v>1</v>
      </c>
      <c r="AJ128">
        <v>1</v>
      </c>
      <c r="AK128">
        <v>1</v>
      </c>
      <c r="AL128">
        <v>6.71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6.29</v>
      </c>
      <c r="AU128" t="s">
        <v>6</v>
      </c>
      <c r="AV128">
        <v>1</v>
      </c>
      <c r="AW128">
        <v>2</v>
      </c>
      <c r="AX128">
        <v>28045627</v>
      </c>
      <c r="AY128">
        <v>1</v>
      </c>
      <c r="AZ128">
        <v>0</v>
      </c>
      <c r="BA128">
        <v>117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Y128*Source!I59</f>
        <v>8.1769999999999996</v>
      </c>
      <c r="CY128">
        <f>AD128</f>
        <v>63.07</v>
      </c>
      <c r="CZ128">
        <f>AH128</f>
        <v>9.4</v>
      </c>
      <c r="DA128">
        <f>AL128</f>
        <v>6.71</v>
      </c>
      <c r="DB128">
        <f t="shared" si="21"/>
        <v>59.13</v>
      </c>
      <c r="DC128">
        <f t="shared" si="22"/>
        <v>0</v>
      </c>
    </row>
    <row r="129" spans="1:107" x14ac:dyDescent="0.2">
      <c r="A129">
        <f>ROW(Source!A59)</f>
        <v>59</v>
      </c>
      <c r="B129">
        <v>28045061</v>
      </c>
      <c r="C129">
        <v>28045626</v>
      </c>
      <c r="D129">
        <v>25412928</v>
      </c>
      <c r="E129">
        <v>1</v>
      </c>
      <c r="F129">
        <v>1</v>
      </c>
      <c r="G129">
        <v>1</v>
      </c>
      <c r="H129">
        <v>1</v>
      </c>
      <c r="I129" t="s">
        <v>413</v>
      </c>
      <c r="J129" t="s">
        <v>6</v>
      </c>
      <c r="K129" t="s">
        <v>414</v>
      </c>
      <c r="L129">
        <v>1191</v>
      </c>
      <c r="N129">
        <v>1013</v>
      </c>
      <c r="O129" t="s">
        <v>401</v>
      </c>
      <c r="P129" t="s">
        <v>401</v>
      </c>
      <c r="Q129">
        <v>1</v>
      </c>
      <c r="W129">
        <v>0</v>
      </c>
      <c r="X129">
        <v>-1417349443</v>
      </c>
      <c r="Y129">
        <v>0.06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6.71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0.06</v>
      </c>
      <c r="AU129" t="s">
        <v>6</v>
      </c>
      <c r="AV129">
        <v>2</v>
      </c>
      <c r="AW129">
        <v>2</v>
      </c>
      <c r="AX129">
        <v>28045628</v>
      </c>
      <c r="AY129">
        <v>1</v>
      </c>
      <c r="AZ129">
        <v>0</v>
      </c>
      <c r="BA129">
        <v>118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Y129*Source!I59</f>
        <v>7.8E-2</v>
      </c>
      <c r="CY129">
        <f>AD129</f>
        <v>0</v>
      </c>
      <c r="CZ129">
        <f>AH129</f>
        <v>0</v>
      </c>
      <c r="DA129">
        <f>AL129</f>
        <v>1</v>
      </c>
      <c r="DB129">
        <f t="shared" si="21"/>
        <v>0</v>
      </c>
      <c r="DC129">
        <f t="shared" si="22"/>
        <v>0</v>
      </c>
    </row>
    <row r="130" spans="1:107" x14ac:dyDescent="0.2">
      <c r="A130">
        <f>ROW(Source!A59)</f>
        <v>59</v>
      </c>
      <c r="B130">
        <v>28045061</v>
      </c>
      <c r="C130">
        <v>28045626</v>
      </c>
      <c r="D130">
        <v>25230220</v>
      </c>
      <c r="E130">
        <v>1</v>
      </c>
      <c r="F130">
        <v>1</v>
      </c>
      <c r="G130">
        <v>1</v>
      </c>
      <c r="H130">
        <v>2</v>
      </c>
      <c r="I130" t="s">
        <v>415</v>
      </c>
      <c r="J130" t="s">
        <v>416</v>
      </c>
      <c r="K130" t="s">
        <v>417</v>
      </c>
      <c r="L130">
        <v>1368</v>
      </c>
      <c r="N130">
        <v>1011</v>
      </c>
      <c r="O130" t="s">
        <v>405</v>
      </c>
      <c r="P130" t="s">
        <v>405</v>
      </c>
      <c r="Q130">
        <v>1</v>
      </c>
      <c r="W130">
        <v>0</v>
      </c>
      <c r="X130">
        <v>-1718674368</v>
      </c>
      <c r="Y130">
        <v>0.03</v>
      </c>
      <c r="AA130">
        <v>0</v>
      </c>
      <c r="AB130">
        <v>751.45</v>
      </c>
      <c r="AC130">
        <v>13.5</v>
      </c>
      <c r="AD130">
        <v>0</v>
      </c>
      <c r="AE130">
        <v>0</v>
      </c>
      <c r="AF130">
        <v>111.99</v>
      </c>
      <c r="AG130">
        <v>13.5</v>
      </c>
      <c r="AH130">
        <v>0</v>
      </c>
      <c r="AI130">
        <v>1</v>
      </c>
      <c r="AJ130">
        <v>6.71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0.03</v>
      </c>
      <c r="AU130" t="s">
        <v>6</v>
      </c>
      <c r="AV130">
        <v>0</v>
      </c>
      <c r="AW130">
        <v>2</v>
      </c>
      <c r="AX130">
        <v>28045629</v>
      </c>
      <c r="AY130">
        <v>1</v>
      </c>
      <c r="AZ130">
        <v>0</v>
      </c>
      <c r="BA130">
        <v>119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Y130*Source!I59</f>
        <v>3.9E-2</v>
      </c>
      <c r="CY130">
        <f>AB130</f>
        <v>751.45</v>
      </c>
      <c r="CZ130">
        <f>AF130</f>
        <v>111.99</v>
      </c>
      <c r="DA130">
        <f>AJ130</f>
        <v>6.71</v>
      </c>
      <c r="DB130">
        <f t="shared" si="21"/>
        <v>3.36</v>
      </c>
      <c r="DC130">
        <f t="shared" si="22"/>
        <v>0.41</v>
      </c>
    </row>
    <row r="131" spans="1:107" x14ac:dyDescent="0.2">
      <c r="A131">
        <f>ROW(Source!A59)</f>
        <v>59</v>
      </c>
      <c r="B131">
        <v>28045061</v>
      </c>
      <c r="C131">
        <v>28045626</v>
      </c>
      <c r="D131">
        <v>25231607</v>
      </c>
      <c r="E131">
        <v>1</v>
      </c>
      <c r="F131">
        <v>1</v>
      </c>
      <c r="G131">
        <v>1</v>
      </c>
      <c r="H131">
        <v>2</v>
      </c>
      <c r="I131" t="s">
        <v>421</v>
      </c>
      <c r="J131" t="s">
        <v>422</v>
      </c>
      <c r="K131" t="s">
        <v>423</v>
      </c>
      <c r="L131">
        <v>1368</v>
      </c>
      <c r="N131">
        <v>1011</v>
      </c>
      <c r="O131" t="s">
        <v>405</v>
      </c>
      <c r="P131" t="s">
        <v>405</v>
      </c>
      <c r="Q131">
        <v>1</v>
      </c>
      <c r="W131">
        <v>0</v>
      </c>
      <c r="X131">
        <v>1372534845</v>
      </c>
      <c r="Y131">
        <v>0.03</v>
      </c>
      <c r="AA131">
        <v>0</v>
      </c>
      <c r="AB131">
        <v>440.91</v>
      </c>
      <c r="AC131">
        <v>11.6</v>
      </c>
      <c r="AD131">
        <v>0</v>
      </c>
      <c r="AE131">
        <v>0</v>
      </c>
      <c r="AF131">
        <v>65.709999999999994</v>
      </c>
      <c r="AG131">
        <v>11.6</v>
      </c>
      <c r="AH131">
        <v>0</v>
      </c>
      <c r="AI131">
        <v>1</v>
      </c>
      <c r="AJ131">
        <v>6.71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0.03</v>
      </c>
      <c r="AU131" t="s">
        <v>6</v>
      </c>
      <c r="AV131">
        <v>0</v>
      </c>
      <c r="AW131">
        <v>2</v>
      </c>
      <c r="AX131">
        <v>28045630</v>
      </c>
      <c r="AY131">
        <v>1</v>
      </c>
      <c r="AZ131">
        <v>0</v>
      </c>
      <c r="BA131">
        <v>120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Y131*Source!I59</f>
        <v>3.9E-2</v>
      </c>
      <c r="CY131">
        <f>AB131</f>
        <v>440.91</v>
      </c>
      <c r="CZ131">
        <f>AF131</f>
        <v>65.709999999999994</v>
      </c>
      <c r="DA131">
        <f>AJ131</f>
        <v>6.71</v>
      </c>
      <c r="DB131">
        <f t="shared" si="21"/>
        <v>1.97</v>
      </c>
      <c r="DC131">
        <f t="shared" si="22"/>
        <v>0.35</v>
      </c>
    </row>
    <row r="132" spans="1:107" x14ac:dyDescent="0.2">
      <c r="A132">
        <f>ROW(Source!A59)</f>
        <v>59</v>
      </c>
      <c r="B132">
        <v>28045061</v>
      </c>
      <c r="C132">
        <v>28045626</v>
      </c>
      <c r="D132">
        <v>25150263</v>
      </c>
      <c r="E132">
        <v>1</v>
      </c>
      <c r="F132">
        <v>1</v>
      </c>
      <c r="G132">
        <v>1</v>
      </c>
      <c r="H132">
        <v>3</v>
      </c>
      <c r="I132" t="s">
        <v>496</v>
      </c>
      <c r="J132" t="s">
        <v>497</v>
      </c>
      <c r="K132" t="s">
        <v>498</v>
      </c>
      <c r="L132">
        <v>1346</v>
      </c>
      <c r="N132">
        <v>1009</v>
      </c>
      <c r="O132" t="s">
        <v>197</v>
      </c>
      <c r="P132" t="s">
        <v>197</v>
      </c>
      <c r="Q132">
        <v>1</v>
      </c>
      <c r="W132">
        <v>0</v>
      </c>
      <c r="X132">
        <v>-1088866022</v>
      </c>
      <c r="Y132">
        <v>0.32</v>
      </c>
      <c r="AA132">
        <v>203.98</v>
      </c>
      <c r="AB132">
        <v>0</v>
      </c>
      <c r="AC132">
        <v>0</v>
      </c>
      <c r="AD132">
        <v>0</v>
      </c>
      <c r="AE132">
        <v>30.4</v>
      </c>
      <c r="AF132">
        <v>0</v>
      </c>
      <c r="AG132">
        <v>0</v>
      </c>
      <c r="AH132">
        <v>0</v>
      </c>
      <c r="AI132">
        <v>6.71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0.32</v>
      </c>
      <c r="AU132" t="s">
        <v>6</v>
      </c>
      <c r="AV132">
        <v>0</v>
      </c>
      <c r="AW132">
        <v>2</v>
      </c>
      <c r="AX132">
        <v>28045631</v>
      </c>
      <c r="AY132">
        <v>1</v>
      </c>
      <c r="AZ132">
        <v>0</v>
      </c>
      <c r="BA132">
        <v>121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Y132*Source!I59</f>
        <v>0.41600000000000004</v>
      </c>
      <c r="CY132">
        <f t="shared" ref="CY132:CY138" si="29">AA132</f>
        <v>203.98</v>
      </c>
      <c r="CZ132">
        <f t="shared" ref="CZ132:CZ138" si="30">AE132</f>
        <v>30.4</v>
      </c>
      <c r="DA132">
        <f t="shared" ref="DA132:DA138" si="31">AI132</f>
        <v>6.71</v>
      </c>
      <c r="DB132">
        <f t="shared" si="21"/>
        <v>9.73</v>
      </c>
      <c r="DC132">
        <f t="shared" si="22"/>
        <v>0</v>
      </c>
    </row>
    <row r="133" spans="1:107" x14ac:dyDescent="0.2">
      <c r="A133">
        <f>ROW(Source!A59)</f>
        <v>59</v>
      </c>
      <c r="B133">
        <v>28045061</v>
      </c>
      <c r="C133">
        <v>28045626</v>
      </c>
      <c r="D133">
        <v>25150542</v>
      </c>
      <c r="E133">
        <v>1</v>
      </c>
      <c r="F133">
        <v>1</v>
      </c>
      <c r="G133">
        <v>1</v>
      </c>
      <c r="H133">
        <v>3</v>
      </c>
      <c r="I133" t="s">
        <v>499</v>
      </c>
      <c r="J133" t="s">
        <v>500</v>
      </c>
      <c r="K133" t="s">
        <v>501</v>
      </c>
      <c r="L133">
        <v>1348</v>
      </c>
      <c r="N133">
        <v>1009</v>
      </c>
      <c r="O133" t="s">
        <v>24</v>
      </c>
      <c r="P133" t="s">
        <v>24</v>
      </c>
      <c r="Q133">
        <v>1000</v>
      </c>
      <c r="W133">
        <v>0</v>
      </c>
      <c r="X133">
        <v>1012095217</v>
      </c>
      <c r="Y133">
        <v>1.0499999999999999E-3</v>
      </c>
      <c r="AA133">
        <v>12212.2</v>
      </c>
      <c r="AB133">
        <v>0</v>
      </c>
      <c r="AC133">
        <v>0</v>
      </c>
      <c r="AD133">
        <v>0</v>
      </c>
      <c r="AE133">
        <v>1820</v>
      </c>
      <c r="AF133">
        <v>0</v>
      </c>
      <c r="AG133">
        <v>0</v>
      </c>
      <c r="AH133">
        <v>0</v>
      </c>
      <c r="AI133">
        <v>6.71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1.0499999999999999E-3</v>
      </c>
      <c r="AU133" t="s">
        <v>6</v>
      </c>
      <c r="AV133">
        <v>0</v>
      </c>
      <c r="AW133">
        <v>2</v>
      </c>
      <c r="AX133">
        <v>28045632</v>
      </c>
      <c r="AY133">
        <v>1</v>
      </c>
      <c r="AZ133">
        <v>0</v>
      </c>
      <c r="BA133">
        <v>122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Y133*Source!I59</f>
        <v>1.3649999999999999E-3</v>
      </c>
      <c r="CY133">
        <f t="shared" si="29"/>
        <v>12212.2</v>
      </c>
      <c r="CZ133">
        <f t="shared" si="30"/>
        <v>1820</v>
      </c>
      <c r="DA133">
        <f t="shared" si="31"/>
        <v>6.71</v>
      </c>
      <c r="DB133">
        <f t="shared" si="21"/>
        <v>1.91</v>
      </c>
      <c r="DC133">
        <f t="shared" si="22"/>
        <v>0</v>
      </c>
    </row>
    <row r="134" spans="1:107" x14ac:dyDescent="0.2">
      <c r="A134">
        <f>ROW(Source!A59)</f>
        <v>59</v>
      </c>
      <c r="B134">
        <v>28045061</v>
      </c>
      <c r="C134">
        <v>28045626</v>
      </c>
      <c r="D134">
        <v>25186459</v>
      </c>
      <c r="E134">
        <v>1</v>
      </c>
      <c r="F134">
        <v>1</v>
      </c>
      <c r="G134">
        <v>1</v>
      </c>
      <c r="H134">
        <v>3</v>
      </c>
      <c r="I134" t="s">
        <v>502</v>
      </c>
      <c r="J134" t="s">
        <v>503</v>
      </c>
      <c r="K134" t="s">
        <v>504</v>
      </c>
      <c r="L134">
        <v>1346</v>
      </c>
      <c r="N134">
        <v>1009</v>
      </c>
      <c r="O134" t="s">
        <v>197</v>
      </c>
      <c r="P134" t="s">
        <v>197</v>
      </c>
      <c r="Q134">
        <v>1</v>
      </c>
      <c r="W134">
        <v>0</v>
      </c>
      <c r="X134">
        <v>210558753</v>
      </c>
      <c r="Y134">
        <v>0.02</v>
      </c>
      <c r="AA134">
        <v>191.91</v>
      </c>
      <c r="AB134">
        <v>0</v>
      </c>
      <c r="AC134">
        <v>0</v>
      </c>
      <c r="AD134">
        <v>0</v>
      </c>
      <c r="AE134">
        <v>28.6</v>
      </c>
      <c r="AF134">
        <v>0</v>
      </c>
      <c r="AG134">
        <v>0</v>
      </c>
      <c r="AH134">
        <v>0</v>
      </c>
      <c r="AI134">
        <v>6.71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0.02</v>
      </c>
      <c r="AU134" t="s">
        <v>6</v>
      </c>
      <c r="AV134">
        <v>0</v>
      </c>
      <c r="AW134">
        <v>2</v>
      </c>
      <c r="AX134">
        <v>28045633</v>
      </c>
      <c r="AY134">
        <v>1</v>
      </c>
      <c r="AZ134">
        <v>0</v>
      </c>
      <c r="BA134">
        <v>123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Y134*Source!I59</f>
        <v>2.6000000000000002E-2</v>
      </c>
      <c r="CY134">
        <f t="shared" si="29"/>
        <v>191.91</v>
      </c>
      <c r="CZ134">
        <f t="shared" si="30"/>
        <v>28.6</v>
      </c>
      <c r="DA134">
        <f t="shared" si="31"/>
        <v>6.71</v>
      </c>
      <c r="DB134">
        <f t="shared" si="21"/>
        <v>0.56999999999999995</v>
      </c>
      <c r="DC134">
        <f t="shared" si="22"/>
        <v>0</v>
      </c>
    </row>
    <row r="135" spans="1:107" x14ac:dyDescent="0.2">
      <c r="A135">
        <f>ROW(Source!A59)</f>
        <v>59</v>
      </c>
      <c r="B135">
        <v>28045061</v>
      </c>
      <c r="C135">
        <v>28045626</v>
      </c>
      <c r="D135">
        <v>25200137</v>
      </c>
      <c r="E135">
        <v>1</v>
      </c>
      <c r="F135">
        <v>1</v>
      </c>
      <c r="G135">
        <v>1</v>
      </c>
      <c r="H135">
        <v>3</v>
      </c>
      <c r="I135" t="s">
        <v>512</v>
      </c>
      <c r="J135" t="s">
        <v>513</v>
      </c>
      <c r="K135" t="s">
        <v>514</v>
      </c>
      <c r="L135">
        <v>1355</v>
      </c>
      <c r="N135">
        <v>1010</v>
      </c>
      <c r="O135" t="s">
        <v>495</v>
      </c>
      <c r="P135" t="s">
        <v>495</v>
      </c>
      <c r="Q135">
        <v>100</v>
      </c>
      <c r="W135">
        <v>0</v>
      </c>
      <c r="X135">
        <v>-1427219203</v>
      </c>
      <c r="Y135">
        <v>0.05</v>
      </c>
      <c r="AA135">
        <v>959.53</v>
      </c>
      <c r="AB135">
        <v>0</v>
      </c>
      <c r="AC135">
        <v>0</v>
      </c>
      <c r="AD135">
        <v>0</v>
      </c>
      <c r="AE135">
        <v>143</v>
      </c>
      <c r="AF135">
        <v>0</v>
      </c>
      <c r="AG135">
        <v>0</v>
      </c>
      <c r="AH135">
        <v>0</v>
      </c>
      <c r="AI135">
        <v>6.71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0.05</v>
      </c>
      <c r="AU135" t="s">
        <v>6</v>
      </c>
      <c r="AV135">
        <v>0</v>
      </c>
      <c r="AW135">
        <v>2</v>
      </c>
      <c r="AX135">
        <v>28045634</v>
      </c>
      <c r="AY135">
        <v>1</v>
      </c>
      <c r="AZ135">
        <v>0</v>
      </c>
      <c r="BA135">
        <v>124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Y135*Source!I59</f>
        <v>6.5000000000000002E-2</v>
      </c>
      <c r="CY135">
        <f t="shared" si="29"/>
        <v>959.53</v>
      </c>
      <c r="CZ135">
        <f t="shared" si="30"/>
        <v>143</v>
      </c>
      <c r="DA135">
        <f t="shared" si="31"/>
        <v>6.71</v>
      </c>
      <c r="DB135">
        <f t="shared" si="21"/>
        <v>7.15</v>
      </c>
      <c r="DC135">
        <f t="shared" si="22"/>
        <v>0</v>
      </c>
    </row>
    <row r="136" spans="1:107" x14ac:dyDescent="0.2">
      <c r="A136">
        <f>ROW(Source!A59)</f>
        <v>59</v>
      </c>
      <c r="B136">
        <v>28045061</v>
      </c>
      <c r="C136">
        <v>28045626</v>
      </c>
      <c r="D136">
        <v>25200187</v>
      </c>
      <c r="E136">
        <v>1</v>
      </c>
      <c r="F136">
        <v>1</v>
      </c>
      <c r="G136">
        <v>1</v>
      </c>
      <c r="H136">
        <v>3</v>
      </c>
      <c r="I136" t="s">
        <v>515</v>
      </c>
      <c r="J136" t="s">
        <v>516</v>
      </c>
      <c r="K136" t="s">
        <v>517</v>
      </c>
      <c r="L136">
        <v>1356</v>
      </c>
      <c r="N136">
        <v>1010</v>
      </c>
      <c r="O136" t="s">
        <v>511</v>
      </c>
      <c r="P136" t="s">
        <v>511</v>
      </c>
      <c r="Q136">
        <v>1000</v>
      </c>
      <c r="W136">
        <v>0</v>
      </c>
      <c r="X136">
        <v>2033598199</v>
      </c>
      <c r="Y136">
        <v>1.2200000000000001E-2</v>
      </c>
      <c r="AA136">
        <v>1182.3699999999999</v>
      </c>
      <c r="AB136">
        <v>0</v>
      </c>
      <c r="AC136">
        <v>0</v>
      </c>
      <c r="AD136">
        <v>0</v>
      </c>
      <c r="AE136">
        <v>176.21</v>
      </c>
      <c r="AF136">
        <v>0</v>
      </c>
      <c r="AG136">
        <v>0</v>
      </c>
      <c r="AH136">
        <v>0</v>
      </c>
      <c r="AI136">
        <v>6.71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1.2200000000000001E-2</v>
      </c>
      <c r="AU136" t="s">
        <v>6</v>
      </c>
      <c r="AV136">
        <v>0</v>
      </c>
      <c r="AW136">
        <v>2</v>
      </c>
      <c r="AX136">
        <v>28045635</v>
      </c>
      <c r="AY136">
        <v>1</v>
      </c>
      <c r="AZ136">
        <v>0</v>
      </c>
      <c r="BA136">
        <v>125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Y136*Source!I59</f>
        <v>1.5860000000000003E-2</v>
      </c>
      <c r="CY136">
        <f t="shared" si="29"/>
        <v>1182.3699999999999</v>
      </c>
      <c r="CZ136">
        <f t="shared" si="30"/>
        <v>176.21</v>
      </c>
      <c r="DA136">
        <f t="shared" si="31"/>
        <v>6.71</v>
      </c>
      <c r="DB136">
        <f t="shared" si="21"/>
        <v>2.15</v>
      </c>
      <c r="DC136">
        <f t="shared" si="22"/>
        <v>0</v>
      </c>
    </row>
    <row r="137" spans="1:107" x14ac:dyDescent="0.2">
      <c r="A137">
        <f>ROW(Source!A59)</f>
        <v>59</v>
      </c>
      <c r="B137">
        <v>28045061</v>
      </c>
      <c r="C137">
        <v>28045626</v>
      </c>
      <c r="D137">
        <v>25205933</v>
      </c>
      <c r="E137">
        <v>1</v>
      </c>
      <c r="F137">
        <v>1</v>
      </c>
      <c r="G137">
        <v>1</v>
      </c>
      <c r="H137">
        <v>3</v>
      </c>
      <c r="I137" t="s">
        <v>120</v>
      </c>
      <c r="J137" t="s">
        <v>122</v>
      </c>
      <c r="K137" t="s">
        <v>121</v>
      </c>
      <c r="L137">
        <v>1477</v>
      </c>
      <c r="N137">
        <v>1013</v>
      </c>
      <c r="O137" t="s">
        <v>112</v>
      </c>
      <c r="P137" t="s">
        <v>114</v>
      </c>
      <c r="Q137">
        <v>1</v>
      </c>
      <c r="W137">
        <v>0</v>
      </c>
      <c r="X137">
        <v>380266745</v>
      </c>
      <c r="Y137">
        <v>0.1</v>
      </c>
      <c r="AA137">
        <v>434661.86</v>
      </c>
      <c r="AB137">
        <v>0</v>
      </c>
      <c r="AC137">
        <v>0</v>
      </c>
      <c r="AD137">
        <v>0</v>
      </c>
      <c r="AE137">
        <v>64778.22</v>
      </c>
      <c r="AF137">
        <v>0</v>
      </c>
      <c r="AG137">
        <v>0</v>
      </c>
      <c r="AH137">
        <v>0</v>
      </c>
      <c r="AI137">
        <v>6.71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6</v>
      </c>
      <c r="AT137">
        <v>0.1</v>
      </c>
      <c r="AU137" t="s">
        <v>6</v>
      </c>
      <c r="AV137">
        <v>0</v>
      </c>
      <c r="AW137">
        <v>1</v>
      </c>
      <c r="AX137">
        <v>-1</v>
      </c>
      <c r="AY137">
        <v>0</v>
      </c>
      <c r="AZ137">
        <v>0</v>
      </c>
      <c r="BA137" t="s">
        <v>6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Y137*Source!I59</f>
        <v>0.13</v>
      </c>
      <c r="CY137">
        <f t="shared" si="29"/>
        <v>434661.86</v>
      </c>
      <c r="CZ137">
        <f t="shared" si="30"/>
        <v>64778.22</v>
      </c>
      <c r="DA137">
        <f t="shared" si="31"/>
        <v>6.71</v>
      </c>
      <c r="DB137">
        <f t="shared" ref="DB137:DB168" si="32">ROUND(ROUND(AT137*CZ137,2),2)</f>
        <v>6477.82</v>
      </c>
      <c r="DC137">
        <f t="shared" ref="DC137:DC168" si="33">ROUND(ROUND(AT137*AG137,2),2)</f>
        <v>0</v>
      </c>
    </row>
    <row r="138" spans="1:107" x14ac:dyDescent="0.2">
      <c r="A138">
        <f>ROW(Source!A59)</f>
        <v>59</v>
      </c>
      <c r="B138">
        <v>28045061</v>
      </c>
      <c r="C138">
        <v>28045626</v>
      </c>
      <c r="D138">
        <v>25147235</v>
      </c>
      <c r="E138">
        <v>17</v>
      </c>
      <c r="F138">
        <v>1</v>
      </c>
      <c r="G138">
        <v>1</v>
      </c>
      <c r="H138">
        <v>3</v>
      </c>
      <c r="I138" t="s">
        <v>446</v>
      </c>
      <c r="J138" t="s">
        <v>6</v>
      </c>
      <c r="K138" t="s">
        <v>447</v>
      </c>
      <c r="L138">
        <v>1374</v>
      </c>
      <c r="N138">
        <v>1013</v>
      </c>
      <c r="O138" t="s">
        <v>448</v>
      </c>
      <c r="P138" t="s">
        <v>448</v>
      </c>
      <c r="Q138">
        <v>1</v>
      </c>
      <c r="W138">
        <v>0</v>
      </c>
      <c r="X138">
        <v>-1731369543</v>
      </c>
      <c r="Y138">
        <v>1.18</v>
      </c>
      <c r="AA138">
        <v>1</v>
      </c>
      <c r="AB138">
        <v>0</v>
      </c>
      <c r="AC138">
        <v>0</v>
      </c>
      <c r="AD138">
        <v>0</v>
      </c>
      <c r="AE138">
        <v>1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1.18</v>
      </c>
      <c r="AU138" t="s">
        <v>6</v>
      </c>
      <c r="AV138">
        <v>0</v>
      </c>
      <c r="AW138">
        <v>2</v>
      </c>
      <c r="AX138">
        <v>28045636</v>
      </c>
      <c r="AY138">
        <v>1</v>
      </c>
      <c r="AZ138">
        <v>0</v>
      </c>
      <c r="BA138">
        <v>126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Y138*Source!I59</f>
        <v>1.534</v>
      </c>
      <c r="CY138">
        <f t="shared" si="29"/>
        <v>1</v>
      </c>
      <c r="CZ138">
        <f t="shared" si="30"/>
        <v>1</v>
      </c>
      <c r="DA138">
        <f t="shared" si="31"/>
        <v>1</v>
      </c>
      <c r="DB138">
        <f t="shared" si="32"/>
        <v>1.18</v>
      </c>
      <c r="DC138">
        <f t="shared" si="33"/>
        <v>0</v>
      </c>
    </row>
    <row r="139" spans="1:107" x14ac:dyDescent="0.2">
      <c r="A139">
        <f>ROW(Source!A62)</f>
        <v>62</v>
      </c>
      <c r="B139">
        <v>28045047</v>
      </c>
      <c r="C139">
        <v>28045639</v>
      </c>
      <c r="D139">
        <v>25412930</v>
      </c>
      <c r="E139">
        <v>1</v>
      </c>
      <c r="F139">
        <v>1</v>
      </c>
      <c r="G139">
        <v>1</v>
      </c>
      <c r="H139">
        <v>1</v>
      </c>
      <c r="I139" t="s">
        <v>411</v>
      </c>
      <c r="J139" t="s">
        <v>6</v>
      </c>
      <c r="K139" t="s">
        <v>412</v>
      </c>
      <c r="L139">
        <v>1191</v>
      </c>
      <c r="N139">
        <v>1013</v>
      </c>
      <c r="O139" t="s">
        <v>401</v>
      </c>
      <c r="P139" t="s">
        <v>401</v>
      </c>
      <c r="Q139">
        <v>1</v>
      </c>
      <c r="W139">
        <v>0</v>
      </c>
      <c r="X139">
        <v>-1081351934</v>
      </c>
      <c r="Y139">
        <v>8.9600000000000009</v>
      </c>
      <c r="AA139">
        <v>0</v>
      </c>
      <c r="AB139">
        <v>0</v>
      </c>
      <c r="AC139">
        <v>0</v>
      </c>
      <c r="AD139">
        <v>9.4</v>
      </c>
      <c r="AE139">
        <v>0</v>
      </c>
      <c r="AF139">
        <v>0</v>
      </c>
      <c r="AG139">
        <v>0</v>
      </c>
      <c r="AH139">
        <v>9.4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8.9600000000000009</v>
      </c>
      <c r="AU139" t="s">
        <v>6</v>
      </c>
      <c r="AV139">
        <v>1</v>
      </c>
      <c r="AW139">
        <v>2</v>
      </c>
      <c r="AX139">
        <v>28045640</v>
      </c>
      <c r="AY139">
        <v>1</v>
      </c>
      <c r="AZ139">
        <v>0</v>
      </c>
      <c r="BA139">
        <v>127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Y139*Source!I62</f>
        <v>13.440000000000001</v>
      </c>
      <c r="CY139">
        <f>AD139</f>
        <v>9.4</v>
      </c>
      <c r="CZ139">
        <f>AH139</f>
        <v>9.4</v>
      </c>
      <c r="DA139">
        <f>AL139</f>
        <v>1</v>
      </c>
      <c r="DB139">
        <f t="shared" si="32"/>
        <v>84.22</v>
      </c>
      <c r="DC139">
        <f t="shared" si="33"/>
        <v>0</v>
      </c>
    </row>
    <row r="140" spans="1:107" x14ac:dyDescent="0.2">
      <c r="A140">
        <f>ROW(Source!A62)</f>
        <v>62</v>
      </c>
      <c r="B140">
        <v>28045047</v>
      </c>
      <c r="C140">
        <v>28045639</v>
      </c>
      <c r="D140">
        <v>25412928</v>
      </c>
      <c r="E140">
        <v>1</v>
      </c>
      <c r="F140">
        <v>1</v>
      </c>
      <c r="G140">
        <v>1</v>
      </c>
      <c r="H140">
        <v>1</v>
      </c>
      <c r="I140" t="s">
        <v>413</v>
      </c>
      <c r="J140" t="s">
        <v>6</v>
      </c>
      <c r="K140" t="s">
        <v>414</v>
      </c>
      <c r="L140">
        <v>1191</v>
      </c>
      <c r="N140">
        <v>1013</v>
      </c>
      <c r="O140" t="s">
        <v>401</v>
      </c>
      <c r="P140" t="s">
        <v>401</v>
      </c>
      <c r="Q140">
        <v>1</v>
      </c>
      <c r="W140">
        <v>0</v>
      </c>
      <c r="X140">
        <v>-1417349443</v>
      </c>
      <c r="Y140">
        <v>0.12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0.12</v>
      </c>
      <c r="AU140" t="s">
        <v>6</v>
      </c>
      <c r="AV140">
        <v>2</v>
      </c>
      <c r="AW140">
        <v>2</v>
      </c>
      <c r="AX140">
        <v>28045641</v>
      </c>
      <c r="AY140">
        <v>1</v>
      </c>
      <c r="AZ140">
        <v>0</v>
      </c>
      <c r="BA140">
        <v>128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Y140*Source!I62</f>
        <v>0.18</v>
      </c>
      <c r="CY140">
        <f>AD140</f>
        <v>0</v>
      </c>
      <c r="CZ140">
        <f>AH140</f>
        <v>0</v>
      </c>
      <c r="DA140">
        <f>AL140</f>
        <v>1</v>
      </c>
      <c r="DB140">
        <f t="shared" si="32"/>
        <v>0</v>
      </c>
      <c r="DC140">
        <f t="shared" si="33"/>
        <v>0</v>
      </c>
    </row>
    <row r="141" spans="1:107" x14ac:dyDescent="0.2">
      <c r="A141">
        <f>ROW(Source!A62)</f>
        <v>62</v>
      </c>
      <c r="B141">
        <v>28045047</v>
      </c>
      <c r="C141">
        <v>28045639</v>
      </c>
      <c r="D141">
        <v>25230220</v>
      </c>
      <c r="E141">
        <v>1</v>
      </c>
      <c r="F141">
        <v>1</v>
      </c>
      <c r="G141">
        <v>1</v>
      </c>
      <c r="H141">
        <v>2</v>
      </c>
      <c r="I141" t="s">
        <v>415</v>
      </c>
      <c r="J141" t="s">
        <v>416</v>
      </c>
      <c r="K141" t="s">
        <v>417</v>
      </c>
      <c r="L141">
        <v>1368</v>
      </c>
      <c r="N141">
        <v>1011</v>
      </c>
      <c r="O141" t="s">
        <v>405</v>
      </c>
      <c r="P141" t="s">
        <v>405</v>
      </c>
      <c r="Q141">
        <v>1</v>
      </c>
      <c r="W141">
        <v>0</v>
      </c>
      <c r="X141">
        <v>-1718674368</v>
      </c>
      <c r="Y141">
        <v>0.06</v>
      </c>
      <c r="AA141">
        <v>0</v>
      </c>
      <c r="AB141">
        <v>111.99</v>
      </c>
      <c r="AC141">
        <v>13.5</v>
      </c>
      <c r="AD141">
        <v>0</v>
      </c>
      <c r="AE141">
        <v>0</v>
      </c>
      <c r="AF141">
        <v>111.99</v>
      </c>
      <c r="AG141">
        <v>13.5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0.06</v>
      </c>
      <c r="AU141" t="s">
        <v>6</v>
      </c>
      <c r="AV141">
        <v>0</v>
      </c>
      <c r="AW141">
        <v>2</v>
      </c>
      <c r="AX141">
        <v>28045642</v>
      </c>
      <c r="AY141">
        <v>1</v>
      </c>
      <c r="AZ141">
        <v>0</v>
      </c>
      <c r="BA141">
        <v>129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Y141*Source!I62</f>
        <v>0.09</v>
      </c>
      <c r="CY141">
        <f>AB141</f>
        <v>111.99</v>
      </c>
      <c r="CZ141">
        <f>AF141</f>
        <v>111.99</v>
      </c>
      <c r="DA141">
        <f>AJ141</f>
        <v>1</v>
      </c>
      <c r="DB141">
        <f t="shared" si="32"/>
        <v>6.72</v>
      </c>
      <c r="DC141">
        <f t="shared" si="33"/>
        <v>0.81</v>
      </c>
    </row>
    <row r="142" spans="1:107" x14ac:dyDescent="0.2">
      <c r="A142">
        <f>ROW(Source!A62)</f>
        <v>62</v>
      </c>
      <c r="B142">
        <v>28045047</v>
      </c>
      <c r="C142">
        <v>28045639</v>
      </c>
      <c r="D142">
        <v>25231607</v>
      </c>
      <c r="E142">
        <v>1</v>
      </c>
      <c r="F142">
        <v>1</v>
      </c>
      <c r="G142">
        <v>1</v>
      </c>
      <c r="H142">
        <v>2</v>
      </c>
      <c r="I142" t="s">
        <v>421</v>
      </c>
      <c r="J142" t="s">
        <v>422</v>
      </c>
      <c r="K142" t="s">
        <v>423</v>
      </c>
      <c r="L142">
        <v>1368</v>
      </c>
      <c r="N142">
        <v>1011</v>
      </c>
      <c r="O142" t="s">
        <v>405</v>
      </c>
      <c r="P142" t="s">
        <v>405</v>
      </c>
      <c r="Q142">
        <v>1</v>
      </c>
      <c r="W142">
        <v>0</v>
      </c>
      <c r="X142">
        <v>1372534845</v>
      </c>
      <c r="Y142">
        <v>0.06</v>
      </c>
      <c r="AA142">
        <v>0</v>
      </c>
      <c r="AB142">
        <v>65.709999999999994</v>
      </c>
      <c r="AC142">
        <v>11.6</v>
      </c>
      <c r="AD142">
        <v>0</v>
      </c>
      <c r="AE142">
        <v>0</v>
      </c>
      <c r="AF142">
        <v>65.709999999999994</v>
      </c>
      <c r="AG142">
        <v>11.6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0.06</v>
      </c>
      <c r="AU142" t="s">
        <v>6</v>
      </c>
      <c r="AV142">
        <v>0</v>
      </c>
      <c r="AW142">
        <v>2</v>
      </c>
      <c r="AX142">
        <v>28045643</v>
      </c>
      <c r="AY142">
        <v>1</v>
      </c>
      <c r="AZ142">
        <v>0</v>
      </c>
      <c r="BA142">
        <v>130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Y142*Source!I62</f>
        <v>0.09</v>
      </c>
      <c r="CY142">
        <f>AB142</f>
        <v>65.709999999999994</v>
      </c>
      <c r="CZ142">
        <f>AF142</f>
        <v>65.709999999999994</v>
      </c>
      <c r="DA142">
        <f>AJ142</f>
        <v>1</v>
      </c>
      <c r="DB142">
        <f t="shared" si="32"/>
        <v>3.94</v>
      </c>
      <c r="DC142">
        <f t="shared" si="33"/>
        <v>0.7</v>
      </c>
    </row>
    <row r="143" spans="1:107" x14ac:dyDescent="0.2">
      <c r="A143">
        <f>ROW(Source!A62)</f>
        <v>62</v>
      </c>
      <c r="B143">
        <v>28045047</v>
      </c>
      <c r="C143">
        <v>28045639</v>
      </c>
      <c r="D143">
        <v>25150263</v>
      </c>
      <c r="E143">
        <v>1</v>
      </c>
      <c r="F143">
        <v>1</v>
      </c>
      <c r="G143">
        <v>1</v>
      </c>
      <c r="H143">
        <v>3</v>
      </c>
      <c r="I143" t="s">
        <v>496</v>
      </c>
      <c r="J143" t="s">
        <v>497</v>
      </c>
      <c r="K143" t="s">
        <v>498</v>
      </c>
      <c r="L143">
        <v>1346</v>
      </c>
      <c r="N143">
        <v>1009</v>
      </c>
      <c r="O143" t="s">
        <v>197</v>
      </c>
      <c r="P143" t="s">
        <v>197</v>
      </c>
      <c r="Q143">
        <v>1</v>
      </c>
      <c r="W143">
        <v>0</v>
      </c>
      <c r="X143">
        <v>-1088866022</v>
      </c>
      <c r="Y143">
        <v>0.32</v>
      </c>
      <c r="AA143">
        <v>30.4</v>
      </c>
      <c r="AB143">
        <v>0</v>
      </c>
      <c r="AC143">
        <v>0</v>
      </c>
      <c r="AD143">
        <v>0</v>
      </c>
      <c r="AE143">
        <v>30.4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0.32</v>
      </c>
      <c r="AU143" t="s">
        <v>6</v>
      </c>
      <c r="AV143">
        <v>0</v>
      </c>
      <c r="AW143">
        <v>2</v>
      </c>
      <c r="AX143">
        <v>28045644</v>
      </c>
      <c r="AY143">
        <v>1</v>
      </c>
      <c r="AZ143">
        <v>0</v>
      </c>
      <c r="BA143">
        <v>131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Y143*Source!I62</f>
        <v>0.48</v>
      </c>
      <c r="CY143">
        <f t="shared" ref="CY143:CY149" si="34">AA143</f>
        <v>30.4</v>
      </c>
      <c r="CZ143">
        <f t="shared" ref="CZ143:CZ149" si="35">AE143</f>
        <v>30.4</v>
      </c>
      <c r="DA143">
        <f t="shared" ref="DA143:DA149" si="36">AI143</f>
        <v>1</v>
      </c>
      <c r="DB143">
        <f t="shared" si="32"/>
        <v>9.73</v>
      </c>
      <c r="DC143">
        <f t="shared" si="33"/>
        <v>0</v>
      </c>
    </row>
    <row r="144" spans="1:107" x14ac:dyDescent="0.2">
      <c r="A144">
        <f>ROW(Source!A62)</f>
        <v>62</v>
      </c>
      <c r="B144">
        <v>28045047</v>
      </c>
      <c r="C144">
        <v>28045639</v>
      </c>
      <c r="D144">
        <v>25150542</v>
      </c>
      <c r="E144">
        <v>1</v>
      </c>
      <c r="F144">
        <v>1</v>
      </c>
      <c r="G144">
        <v>1</v>
      </c>
      <c r="H144">
        <v>3</v>
      </c>
      <c r="I144" t="s">
        <v>499</v>
      </c>
      <c r="J144" t="s">
        <v>500</v>
      </c>
      <c r="K144" t="s">
        <v>501</v>
      </c>
      <c r="L144">
        <v>1348</v>
      </c>
      <c r="N144">
        <v>1009</v>
      </c>
      <c r="O144" t="s">
        <v>24</v>
      </c>
      <c r="P144" t="s">
        <v>24</v>
      </c>
      <c r="Q144">
        <v>1000</v>
      </c>
      <c r="W144">
        <v>0</v>
      </c>
      <c r="X144">
        <v>1012095217</v>
      </c>
      <c r="Y144">
        <v>1.16E-3</v>
      </c>
      <c r="AA144">
        <v>1820</v>
      </c>
      <c r="AB144">
        <v>0</v>
      </c>
      <c r="AC144">
        <v>0</v>
      </c>
      <c r="AD144">
        <v>0</v>
      </c>
      <c r="AE144">
        <v>1820</v>
      </c>
      <c r="AF144">
        <v>0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6</v>
      </c>
      <c r="AT144">
        <v>1.16E-3</v>
      </c>
      <c r="AU144" t="s">
        <v>6</v>
      </c>
      <c r="AV144">
        <v>0</v>
      </c>
      <c r="AW144">
        <v>2</v>
      </c>
      <c r="AX144">
        <v>28045645</v>
      </c>
      <c r="AY144">
        <v>1</v>
      </c>
      <c r="AZ144">
        <v>0</v>
      </c>
      <c r="BA144">
        <v>132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Y144*Source!I62</f>
        <v>1.74E-3</v>
      </c>
      <c r="CY144">
        <f t="shared" si="34"/>
        <v>1820</v>
      </c>
      <c r="CZ144">
        <f t="shared" si="35"/>
        <v>1820</v>
      </c>
      <c r="DA144">
        <f t="shared" si="36"/>
        <v>1</v>
      </c>
      <c r="DB144">
        <f t="shared" si="32"/>
        <v>2.11</v>
      </c>
      <c r="DC144">
        <f t="shared" si="33"/>
        <v>0</v>
      </c>
    </row>
    <row r="145" spans="1:107" x14ac:dyDescent="0.2">
      <c r="A145">
        <f>ROW(Source!A62)</f>
        <v>62</v>
      </c>
      <c r="B145">
        <v>28045047</v>
      </c>
      <c r="C145">
        <v>28045639</v>
      </c>
      <c r="D145">
        <v>25186459</v>
      </c>
      <c r="E145">
        <v>1</v>
      </c>
      <c r="F145">
        <v>1</v>
      </c>
      <c r="G145">
        <v>1</v>
      </c>
      <c r="H145">
        <v>3</v>
      </c>
      <c r="I145" t="s">
        <v>502</v>
      </c>
      <c r="J145" t="s">
        <v>503</v>
      </c>
      <c r="K145" t="s">
        <v>504</v>
      </c>
      <c r="L145">
        <v>1346</v>
      </c>
      <c r="N145">
        <v>1009</v>
      </c>
      <c r="O145" t="s">
        <v>197</v>
      </c>
      <c r="P145" t="s">
        <v>197</v>
      </c>
      <c r="Q145">
        <v>1</v>
      </c>
      <c r="W145">
        <v>0</v>
      </c>
      <c r="X145">
        <v>210558753</v>
      </c>
      <c r="Y145">
        <v>0.02</v>
      </c>
      <c r="AA145">
        <v>28.6</v>
      </c>
      <c r="AB145">
        <v>0</v>
      </c>
      <c r="AC145">
        <v>0</v>
      </c>
      <c r="AD145">
        <v>0</v>
      </c>
      <c r="AE145">
        <v>28.6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0.02</v>
      </c>
      <c r="AU145" t="s">
        <v>6</v>
      </c>
      <c r="AV145">
        <v>0</v>
      </c>
      <c r="AW145">
        <v>2</v>
      </c>
      <c r="AX145">
        <v>28045646</v>
      </c>
      <c r="AY145">
        <v>1</v>
      </c>
      <c r="AZ145">
        <v>0</v>
      </c>
      <c r="BA145">
        <v>133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Y145*Source!I62</f>
        <v>0.03</v>
      </c>
      <c r="CY145">
        <f t="shared" si="34"/>
        <v>28.6</v>
      </c>
      <c r="CZ145">
        <f t="shared" si="35"/>
        <v>28.6</v>
      </c>
      <c r="DA145">
        <f t="shared" si="36"/>
        <v>1</v>
      </c>
      <c r="DB145">
        <f t="shared" si="32"/>
        <v>0.56999999999999995</v>
      </c>
      <c r="DC145">
        <f t="shared" si="33"/>
        <v>0</v>
      </c>
    </row>
    <row r="146" spans="1:107" x14ac:dyDescent="0.2">
      <c r="A146">
        <f>ROW(Source!A62)</f>
        <v>62</v>
      </c>
      <c r="B146">
        <v>28045047</v>
      </c>
      <c r="C146">
        <v>28045639</v>
      </c>
      <c r="D146">
        <v>25200139</v>
      </c>
      <c r="E146">
        <v>1</v>
      </c>
      <c r="F146">
        <v>1</v>
      </c>
      <c r="G146">
        <v>1</v>
      </c>
      <c r="H146">
        <v>3</v>
      </c>
      <c r="I146" t="s">
        <v>518</v>
      </c>
      <c r="J146" t="s">
        <v>519</v>
      </c>
      <c r="K146" t="s">
        <v>520</v>
      </c>
      <c r="L146">
        <v>1355</v>
      </c>
      <c r="N146">
        <v>1010</v>
      </c>
      <c r="O146" t="s">
        <v>495</v>
      </c>
      <c r="P146" t="s">
        <v>495</v>
      </c>
      <c r="Q146">
        <v>100</v>
      </c>
      <c r="W146">
        <v>0</v>
      </c>
      <c r="X146">
        <v>1190679243</v>
      </c>
      <c r="Y146">
        <v>0.05</v>
      </c>
      <c r="AA146">
        <v>378</v>
      </c>
      <c r="AB146">
        <v>0</v>
      </c>
      <c r="AC146">
        <v>0</v>
      </c>
      <c r="AD146">
        <v>0</v>
      </c>
      <c r="AE146">
        <v>378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0.05</v>
      </c>
      <c r="AU146" t="s">
        <v>6</v>
      </c>
      <c r="AV146">
        <v>0</v>
      </c>
      <c r="AW146">
        <v>2</v>
      </c>
      <c r="AX146">
        <v>28045647</v>
      </c>
      <c r="AY146">
        <v>1</v>
      </c>
      <c r="AZ146">
        <v>0</v>
      </c>
      <c r="BA146">
        <v>134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Y146*Source!I62</f>
        <v>7.5000000000000011E-2</v>
      </c>
      <c r="CY146">
        <f t="shared" si="34"/>
        <v>378</v>
      </c>
      <c r="CZ146">
        <f t="shared" si="35"/>
        <v>378</v>
      </c>
      <c r="DA146">
        <f t="shared" si="36"/>
        <v>1</v>
      </c>
      <c r="DB146">
        <f t="shared" si="32"/>
        <v>18.899999999999999</v>
      </c>
      <c r="DC146">
        <f t="shared" si="33"/>
        <v>0</v>
      </c>
    </row>
    <row r="147" spans="1:107" x14ac:dyDescent="0.2">
      <c r="A147">
        <f>ROW(Source!A62)</f>
        <v>62</v>
      </c>
      <c r="B147">
        <v>28045047</v>
      </c>
      <c r="C147">
        <v>28045639</v>
      </c>
      <c r="D147">
        <v>25200188</v>
      </c>
      <c r="E147">
        <v>1</v>
      </c>
      <c r="F147">
        <v>1</v>
      </c>
      <c r="G147">
        <v>1</v>
      </c>
      <c r="H147">
        <v>3</v>
      </c>
      <c r="I147" t="s">
        <v>521</v>
      </c>
      <c r="J147" t="s">
        <v>522</v>
      </c>
      <c r="K147" t="s">
        <v>523</v>
      </c>
      <c r="L147">
        <v>1356</v>
      </c>
      <c r="N147">
        <v>1010</v>
      </c>
      <c r="O147" t="s">
        <v>511</v>
      </c>
      <c r="P147" t="s">
        <v>511</v>
      </c>
      <c r="Q147">
        <v>1000</v>
      </c>
      <c r="W147">
        <v>0</v>
      </c>
      <c r="X147">
        <v>-947325787</v>
      </c>
      <c r="Y147">
        <v>1.2200000000000001E-2</v>
      </c>
      <c r="AA147">
        <v>282.02999999999997</v>
      </c>
      <c r="AB147">
        <v>0</v>
      </c>
      <c r="AC147">
        <v>0</v>
      </c>
      <c r="AD147">
        <v>0</v>
      </c>
      <c r="AE147">
        <v>282.02999999999997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1.2200000000000001E-2</v>
      </c>
      <c r="AU147" t="s">
        <v>6</v>
      </c>
      <c r="AV147">
        <v>0</v>
      </c>
      <c r="AW147">
        <v>2</v>
      </c>
      <c r="AX147">
        <v>28045648</v>
      </c>
      <c r="AY147">
        <v>1</v>
      </c>
      <c r="AZ147">
        <v>0</v>
      </c>
      <c r="BA147">
        <v>135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Y147*Source!I62</f>
        <v>1.83E-2</v>
      </c>
      <c r="CY147">
        <f t="shared" si="34"/>
        <v>282.02999999999997</v>
      </c>
      <c r="CZ147">
        <f t="shared" si="35"/>
        <v>282.02999999999997</v>
      </c>
      <c r="DA147">
        <f t="shared" si="36"/>
        <v>1</v>
      </c>
      <c r="DB147">
        <f t="shared" si="32"/>
        <v>3.44</v>
      </c>
      <c r="DC147">
        <f t="shared" si="33"/>
        <v>0</v>
      </c>
    </row>
    <row r="148" spans="1:107" x14ac:dyDescent="0.2">
      <c r="A148">
        <f>ROW(Source!A62)</f>
        <v>62</v>
      </c>
      <c r="B148">
        <v>28045047</v>
      </c>
      <c r="C148">
        <v>28045639</v>
      </c>
      <c r="D148">
        <v>25205936</v>
      </c>
      <c r="E148">
        <v>1</v>
      </c>
      <c r="F148">
        <v>1</v>
      </c>
      <c r="G148">
        <v>1</v>
      </c>
      <c r="H148">
        <v>3</v>
      </c>
      <c r="I148" t="s">
        <v>128</v>
      </c>
      <c r="J148" t="s">
        <v>130</v>
      </c>
      <c r="K148" t="s">
        <v>129</v>
      </c>
      <c r="L148">
        <v>1477</v>
      </c>
      <c r="N148">
        <v>1013</v>
      </c>
      <c r="O148" t="s">
        <v>112</v>
      </c>
      <c r="P148" t="s">
        <v>114</v>
      </c>
      <c r="Q148">
        <v>1</v>
      </c>
      <c r="W148">
        <v>0</v>
      </c>
      <c r="X148">
        <v>-298094728</v>
      </c>
      <c r="Y148">
        <v>0.1</v>
      </c>
      <c r="AA148">
        <v>205412.45</v>
      </c>
      <c r="AB148">
        <v>0</v>
      </c>
      <c r="AC148">
        <v>0</v>
      </c>
      <c r="AD148">
        <v>0</v>
      </c>
      <c r="AE148">
        <v>205412.45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6</v>
      </c>
      <c r="AT148">
        <v>0.1</v>
      </c>
      <c r="AU148" t="s">
        <v>6</v>
      </c>
      <c r="AV148">
        <v>0</v>
      </c>
      <c r="AW148">
        <v>1</v>
      </c>
      <c r="AX148">
        <v>-1</v>
      </c>
      <c r="AY148">
        <v>0</v>
      </c>
      <c r="AZ148">
        <v>0</v>
      </c>
      <c r="BA148" t="s">
        <v>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Y148*Source!I62</f>
        <v>0.15000000000000002</v>
      </c>
      <c r="CY148">
        <f t="shared" si="34"/>
        <v>205412.45</v>
      </c>
      <c r="CZ148">
        <f t="shared" si="35"/>
        <v>205412.45</v>
      </c>
      <c r="DA148">
        <f t="shared" si="36"/>
        <v>1</v>
      </c>
      <c r="DB148">
        <f t="shared" si="32"/>
        <v>20541.25</v>
      </c>
      <c r="DC148">
        <f t="shared" si="33"/>
        <v>0</v>
      </c>
    </row>
    <row r="149" spans="1:107" x14ac:dyDescent="0.2">
      <c r="A149">
        <f>ROW(Source!A62)</f>
        <v>62</v>
      </c>
      <c r="B149">
        <v>28045047</v>
      </c>
      <c r="C149">
        <v>28045639</v>
      </c>
      <c r="D149">
        <v>25147235</v>
      </c>
      <c r="E149">
        <v>17</v>
      </c>
      <c r="F149">
        <v>1</v>
      </c>
      <c r="G149">
        <v>1</v>
      </c>
      <c r="H149">
        <v>3</v>
      </c>
      <c r="I149" t="s">
        <v>446</v>
      </c>
      <c r="J149" t="s">
        <v>6</v>
      </c>
      <c r="K149" t="s">
        <v>447</v>
      </c>
      <c r="L149">
        <v>1374</v>
      </c>
      <c r="N149">
        <v>1013</v>
      </c>
      <c r="O149" t="s">
        <v>448</v>
      </c>
      <c r="P149" t="s">
        <v>448</v>
      </c>
      <c r="Q149">
        <v>1</v>
      </c>
      <c r="W149">
        <v>0</v>
      </c>
      <c r="X149">
        <v>-1731369543</v>
      </c>
      <c r="Y149">
        <v>1.68</v>
      </c>
      <c r="AA149">
        <v>1</v>
      </c>
      <c r="AB149">
        <v>0</v>
      </c>
      <c r="AC149">
        <v>0</v>
      </c>
      <c r="AD149">
        <v>0</v>
      </c>
      <c r="AE149">
        <v>1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1.68</v>
      </c>
      <c r="AU149" t="s">
        <v>6</v>
      </c>
      <c r="AV149">
        <v>0</v>
      </c>
      <c r="AW149">
        <v>2</v>
      </c>
      <c r="AX149">
        <v>28045649</v>
      </c>
      <c r="AY149">
        <v>1</v>
      </c>
      <c r="AZ149">
        <v>0</v>
      </c>
      <c r="BA149">
        <v>136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Y149*Source!I62</f>
        <v>2.52</v>
      </c>
      <c r="CY149">
        <f t="shared" si="34"/>
        <v>1</v>
      </c>
      <c r="CZ149">
        <f t="shared" si="35"/>
        <v>1</v>
      </c>
      <c r="DA149">
        <f t="shared" si="36"/>
        <v>1</v>
      </c>
      <c r="DB149">
        <f t="shared" si="32"/>
        <v>1.68</v>
      </c>
      <c r="DC149">
        <f t="shared" si="33"/>
        <v>0</v>
      </c>
    </row>
    <row r="150" spans="1:107" x14ac:dyDescent="0.2">
      <c r="A150">
        <f>ROW(Source!A63)</f>
        <v>63</v>
      </c>
      <c r="B150">
        <v>28045061</v>
      </c>
      <c r="C150">
        <v>28045639</v>
      </c>
      <c r="D150">
        <v>25412930</v>
      </c>
      <c r="E150">
        <v>1</v>
      </c>
      <c r="F150">
        <v>1</v>
      </c>
      <c r="G150">
        <v>1</v>
      </c>
      <c r="H150">
        <v>1</v>
      </c>
      <c r="I150" t="s">
        <v>411</v>
      </c>
      <c r="J150" t="s">
        <v>6</v>
      </c>
      <c r="K150" t="s">
        <v>412</v>
      </c>
      <c r="L150">
        <v>1191</v>
      </c>
      <c r="N150">
        <v>1013</v>
      </c>
      <c r="O150" t="s">
        <v>401</v>
      </c>
      <c r="P150" t="s">
        <v>401</v>
      </c>
      <c r="Q150">
        <v>1</v>
      </c>
      <c r="W150">
        <v>0</v>
      </c>
      <c r="X150">
        <v>-1081351934</v>
      </c>
      <c r="Y150">
        <v>8.9600000000000009</v>
      </c>
      <c r="AA150">
        <v>0</v>
      </c>
      <c r="AB150">
        <v>0</v>
      </c>
      <c r="AC150">
        <v>0</v>
      </c>
      <c r="AD150">
        <v>63.07</v>
      </c>
      <c r="AE150">
        <v>0</v>
      </c>
      <c r="AF150">
        <v>0</v>
      </c>
      <c r="AG150">
        <v>0</v>
      </c>
      <c r="AH150">
        <v>9.4</v>
      </c>
      <c r="AI150">
        <v>1</v>
      </c>
      <c r="AJ150">
        <v>1</v>
      </c>
      <c r="AK150">
        <v>1</v>
      </c>
      <c r="AL150">
        <v>6.71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8.9600000000000009</v>
      </c>
      <c r="AU150" t="s">
        <v>6</v>
      </c>
      <c r="AV150">
        <v>1</v>
      </c>
      <c r="AW150">
        <v>2</v>
      </c>
      <c r="AX150">
        <v>28045640</v>
      </c>
      <c r="AY150">
        <v>1</v>
      </c>
      <c r="AZ150">
        <v>0</v>
      </c>
      <c r="BA150">
        <v>137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Y150*Source!I63</f>
        <v>13.440000000000001</v>
      </c>
      <c r="CY150">
        <f>AD150</f>
        <v>63.07</v>
      </c>
      <c r="CZ150">
        <f>AH150</f>
        <v>9.4</v>
      </c>
      <c r="DA150">
        <f>AL150</f>
        <v>6.71</v>
      </c>
      <c r="DB150">
        <f t="shared" si="32"/>
        <v>84.22</v>
      </c>
      <c r="DC150">
        <f t="shared" si="33"/>
        <v>0</v>
      </c>
    </row>
    <row r="151" spans="1:107" x14ac:dyDescent="0.2">
      <c r="A151">
        <f>ROW(Source!A63)</f>
        <v>63</v>
      </c>
      <c r="B151">
        <v>28045061</v>
      </c>
      <c r="C151">
        <v>28045639</v>
      </c>
      <c r="D151">
        <v>25412928</v>
      </c>
      <c r="E151">
        <v>1</v>
      </c>
      <c r="F151">
        <v>1</v>
      </c>
      <c r="G151">
        <v>1</v>
      </c>
      <c r="H151">
        <v>1</v>
      </c>
      <c r="I151" t="s">
        <v>413</v>
      </c>
      <c r="J151" t="s">
        <v>6</v>
      </c>
      <c r="K151" t="s">
        <v>414</v>
      </c>
      <c r="L151">
        <v>1191</v>
      </c>
      <c r="N151">
        <v>1013</v>
      </c>
      <c r="O151" t="s">
        <v>401</v>
      </c>
      <c r="P151" t="s">
        <v>401</v>
      </c>
      <c r="Q151">
        <v>1</v>
      </c>
      <c r="W151">
        <v>0</v>
      </c>
      <c r="X151">
        <v>-1417349443</v>
      </c>
      <c r="Y151">
        <v>0.12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6.71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0.12</v>
      </c>
      <c r="AU151" t="s">
        <v>6</v>
      </c>
      <c r="AV151">
        <v>2</v>
      </c>
      <c r="AW151">
        <v>2</v>
      </c>
      <c r="AX151">
        <v>28045641</v>
      </c>
      <c r="AY151">
        <v>1</v>
      </c>
      <c r="AZ151">
        <v>0</v>
      </c>
      <c r="BA151">
        <v>138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Y151*Source!I63</f>
        <v>0.18</v>
      </c>
      <c r="CY151">
        <f>AD151</f>
        <v>0</v>
      </c>
      <c r="CZ151">
        <f>AH151</f>
        <v>0</v>
      </c>
      <c r="DA151">
        <f>AL151</f>
        <v>1</v>
      </c>
      <c r="DB151">
        <f t="shared" si="32"/>
        <v>0</v>
      </c>
      <c r="DC151">
        <f t="shared" si="33"/>
        <v>0</v>
      </c>
    </row>
    <row r="152" spans="1:107" x14ac:dyDescent="0.2">
      <c r="A152">
        <f>ROW(Source!A63)</f>
        <v>63</v>
      </c>
      <c r="B152">
        <v>28045061</v>
      </c>
      <c r="C152">
        <v>28045639</v>
      </c>
      <c r="D152">
        <v>25230220</v>
      </c>
      <c r="E152">
        <v>1</v>
      </c>
      <c r="F152">
        <v>1</v>
      </c>
      <c r="G152">
        <v>1</v>
      </c>
      <c r="H152">
        <v>2</v>
      </c>
      <c r="I152" t="s">
        <v>415</v>
      </c>
      <c r="J152" t="s">
        <v>416</v>
      </c>
      <c r="K152" t="s">
        <v>417</v>
      </c>
      <c r="L152">
        <v>1368</v>
      </c>
      <c r="N152">
        <v>1011</v>
      </c>
      <c r="O152" t="s">
        <v>405</v>
      </c>
      <c r="P152" t="s">
        <v>405</v>
      </c>
      <c r="Q152">
        <v>1</v>
      </c>
      <c r="W152">
        <v>0</v>
      </c>
      <c r="X152">
        <v>-1718674368</v>
      </c>
      <c r="Y152">
        <v>0.06</v>
      </c>
      <c r="AA152">
        <v>0</v>
      </c>
      <c r="AB152">
        <v>751.45</v>
      </c>
      <c r="AC152">
        <v>13.5</v>
      </c>
      <c r="AD152">
        <v>0</v>
      </c>
      <c r="AE152">
        <v>0</v>
      </c>
      <c r="AF152">
        <v>111.99</v>
      </c>
      <c r="AG152">
        <v>13.5</v>
      </c>
      <c r="AH152">
        <v>0</v>
      </c>
      <c r="AI152">
        <v>1</v>
      </c>
      <c r="AJ152">
        <v>6.71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0.06</v>
      </c>
      <c r="AU152" t="s">
        <v>6</v>
      </c>
      <c r="AV152">
        <v>0</v>
      </c>
      <c r="AW152">
        <v>2</v>
      </c>
      <c r="AX152">
        <v>28045642</v>
      </c>
      <c r="AY152">
        <v>1</v>
      </c>
      <c r="AZ152">
        <v>0</v>
      </c>
      <c r="BA152">
        <v>139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Y152*Source!I63</f>
        <v>0.09</v>
      </c>
      <c r="CY152">
        <f>AB152</f>
        <v>751.45</v>
      </c>
      <c r="CZ152">
        <f>AF152</f>
        <v>111.99</v>
      </c>
      <c r="DA152">
        <f>AJ152</f>
        <v>6.71</v>
      </c>
      <c r="DB152">
        <f t="shared" si="32"/>
        <v>6.72</v>
      </c>
      <c r="DC152">
        <f t="shared" si="33"/>
        <v>0.81</v>
      </c>
    </row>
    <row r="153" spans="1:107" x14ac:dyDescent="0.2">
      <c r="A153">
        <f>ROW(Source!A63)</f>
        <v>63</v>
      </c>
      <c r="B153">
        <v>28045061</v>
      </c>
      <c r="C153">
        <v>28045639</v>
      </c>
      <c r="D153">
        <v>25231607</v>
      </c>
      <c r="E153">
        <v>1</v>
      </c>
      <c r="F153">
        <v>1</v>
      </c>
      <c r="G153">
        <v>1</v>
      </c>
      <c r="H153">
        <v>2</v>
      </c>
      <c r="I153" t="s">
        <v>421</v>
      </c>
      <c r="J153" t="s">
        <v>422</v>
      </c>
      <c r="K153" t="s">
        <v>423</v>
      </c>
      <c r="L153">
        <v>1368</v>
      </c>
      <c r="N153">
        <v>1011</v>
      </c>
      <c r="O153" t="s">
        <v>405</v>
      </c>
      <c r="P153" t="s">
        <v>405</v>
      </c>
      <c r="Q153">
        <v>1</v>
      </c>
      <c r="W153">
        <v>0</v>
      </c>
      <c r="X153">
        <v>1372534845</v>
      </c>
      <c r="Y153">
        <v>0.06</v>
      </c>
      <c r="AA153">
        <v>0</v>
      </c>
      <c r="AB153">
        <v>440.91</v>
      </c>
      <c r="AC153">
        <v>11.6</v>
      </c>
      <c r="AD153">
        <v>0</v>
      </c>
      <c r="AE153">
        <v>0</v>
      </c>
      <c r="AF153">
        <v>65.709999999999994</v>
      </c>
      <c r="AG153">
        <v>11.6</v>
      </c>
      <c r="AH153">
        <v>0</v>
      </c>
      <c r="AI153">
        <v>1</v>
      </c>
      <c r="AJ153">
        <v>6.71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0.06</v>
      </c>
      <c r="AU153" t="s">
        <v>6</v>
      </c>
      <c r="AV153">
        <v>0</v>
      </c>
      <c r="AW153">
        <v>2</v>
      </c>
      <c r="AX153">
        <v>28045643</v>
      </c>
      <c r="AY153">
        <v>1</v>
      </c>
      <c r="AZ153">
        <v>0</v>
      </c>
      <c r="BA153">
        <v>140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Y153*Source!I63</f>
        <v>0.09</v>
      </c>
      <c r="CY153">
        <f>AB153</f>
        <v>440.91</v>
      </c>
      <c r="CZ153">
        <f>AF153</f>
        <v>65.709999999999994</v>
      </c>
      <c r="DA153">
        <f>AJ153</f>
        <v>6.71</v>
      </c>
      <c r="DB153">
        <f t="shared" si="32"/>
        <v>3.94</v>
      </c>
      <c r="DC153">
        <f t="shared" si="33"/>
        <v>0.7</v>
      </c>
    </row>
    <row r="154" spans="1:107" x14ac:dyDescent="0.2">
      <c r="A154">
        <f>ROW(Source!A63)</f>
        <v>63</v>
      </c>
      <c r="B154">
        <v>28045061</v>
      </c>
      <c r="C154">
        <v>28045639</v>
      </c>
      <c r="D154">
        <v>25150263</v>
      </c>
      <c r="E154">
        <v>1</v>
      </c>
      <c r="F154">
        <v>1</v>
      </c>
      <c r="G154">
        <v>1</v>
      </c>
      <c r="H154">
        <v>3</v>
      </c>
      <c r="I154" t="s">
        <v>496</v>
      </c>
      <c r="J154" t="s">
        <v>497</v>
      </c>
      <c r="K154" t="s">
        <v>498</v>
      </c>
      <c r="L154">
        <v>1346</v>
      </c>
      <c r="N154">
        <v>1009</v>
      </c>
      <c r="O154" t="s">
        <v>197</v>
      </c>
      <c r="P154" t="s">
        <v>197</v>
      </c>
      <c r="Q154">
        <v>1</v>
      </c>
      <c r="W154">
        <v>0</v>
      </c>
      <c r="X154">
        <v>-1088866022</v>
      </c>
      <c r="Y154">
        <v>0.32</v>
      </c>
      <c r="AA154">
        <v>203.98</v>
      </c>
      <c r="AB154">
        <v>0</v>
      </c>
      <c r="AC154">
        <v>0</v>
      </c>
      <c r="AD154">
        <v>0</v>
      </c>
      <c r="AE154">
        <v>30.4</v>
      </c>
      <c r="AF154">
        <v>0</v>
      </c>
      <c r="AG154">
        <v>0</v>
      </c>
      <c r="AH154">
        <v>0</v>
      </c>
      <c r="AI154">
        <v>6.71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0.32</v>
      </c>
      <c r="AU154" t="s">
        <v>6</v>
      </c>
      <c r="AV154">
        <v>0</v>
      </c>
      <c r="AW154">
        <v>2</v>
      </c>
      <c r="AX154">
        <v>28045644</v>
      </c>
      <c r="AY154">
        <v>1</v>
      </c>
      <c r="AZ154">
        <v>0</v>
      </c>
      <c r="BA154">
        <v>141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Y154*Source!I63</f>
        <v>0.48</v>
      </c>
      <c r="CY154">
        <f t="shared" ref="CY154:CY160" si="37">AA154</f>
        <v>203.98</v>
      </c>
      <c r="CZ154">
        <f t="shared" ref="CZ154:CZ160" si="38">AE154</f>
        <v>30.4</v>
      </c>
      <c r="DA154">
        <f t="shared" ref="DA154:DA160" si="39">AI154</f>
        <v>6.71</v>
      </c>
      <c r="DB154">
        <f t="shared" si="32"/>
        <v>9.73</v>
      </c>
      <c r="DC154">
        <f t="shared" si="33"/>
        <v>0</v>
      </c>
    </row>
    <row r="155" spans="1:107" x14ac:dyDescent="0.2">
      <c r="A155">
        <f>ROW(Source!A63)</f>
        <v>63</v>
      </c>
      <c r="B155">
        <v>28045061</v>
      </c>
      <c r="C155">
        <v>28045639</v>
      </c>
      <c r="D155">
        <v>25150542</v>
      </c>
      <c r="E155">
        <v>1</v>
      </c>
      <c r="F155">
        <v>1</v>
      </c>
      <c r="G155">
        <v>1</v>
      </c>
      <c r="H155">
        <v>3</v>
      </c>
      <c r="I155" t="s">
        <v>499</v>
      </c>
      <c r="J155" t="s">
        <v>500</v>
      </c>
      <c r="K155" t="s">
        <v>501</v>
      </c>
      <c r="L155">
        <v>1348</v>
      </c>
      <c r="N155">
        <v>1009</v>
      </c>
      <c r="O155" t="s">
        <v>24</v>
      </c>
      <c r="P155" t="s">
        <v>24</v>
      </c>
      <c r="Q155">
        <v>1000</v>
      </c>
      <c r="W155">
        <v>0</v>
      </c>
      <c r="X155">
        <v>1012095217</v>
      </c>
      <c r="Y155">
        <v>1.16E-3</v>
      </c>
      <c r="AA155">
        <v>12212.2</v>
      </c>
      <c r="AB155">
        <v>0</v>
      </c>
      <c r="AC155">
        <v>0</v>
      </c>
      <c r="AD155">
        <v>0</v>
      </c>
      <c r="AE155">
        <v>1820</v>
      </c>
      <c r="AF155">
        <v>0</v>
      </c>
      <c r="AG155">
        <v>0</v>
      </c>
      <c r="AH155">
        <v>0</v>
      </c>
      <c r="AI155">
        <v>6.71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1.16E-3</v>
      </c>
      <c r="AU155" t="s">
        <v>6</v>
      </c>
      <c r="AV155">
        <v>0</v>
      </c>
      <c r="AW155">
        <v>2</v>
      </c>
      <c r="AX155">
        <v>28045645</v>
      </c>
      <c r="AY155">
        <v>1</v>
      </c>
      <c r="AZ155">
        <v>0</v>
      </c>
      <c r="BA155">
        <v>142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Y155*Source!I63</f>
        <v>1.74E-3</v>
      </c>
      <c r="CY155">
        <f t="shared" si="37"/>
        <v>12212.2</v>
      </c>
      <c r="CZ155">
        <f t="shared" si="38"/>
        <v>1820</v>
      </c>
      <c r="DA155">
        <f t="shared" si="39"/>
        <v>6.71</v>
      </c>
      <c r="DB155">
        <f t="shared" si="32"/>
        <v>2.11</v>
      </c>
      <c r="DC155">
        <f t="shared" si="33"/>
        <v>0</v>
      </c>
    </row>
    <row r="156" spans="1:107" x14ac:dyDescent="0.2">
      <c r="A156">
        <f>ROW(Source!A63)</f>
        <v>63</v>
      </c>
      <c r="B156">
        <v>28045061</v>
      </c>
      <c r="C156">
        <v>28045639</v>
      </c>
      <c r="D156">
        <v>25186459</v>
      </c>
      <c r="E156">
        <v>1</v>
      </c>
      <c r="F156">
        <v>1</v>
      </c>
      <c r="G156">
        <v>1</v>
      </c>
      <c r="H156">
        <v>3</v>
      </c>
      <c r="I156" t="s">
        <v>502</v>
      </c>
      <c r="J156" t="s">
        <v>503</v>
      </c>
      <c r="K156" t="s">
        <v>504</v>
      </c>
      <c r="L156">
        <v>1346</v>
      </c>
      <c r="N156">
        <v>1009</v>
      </c>
      <c r="O156" t="s">
        <v>197</v>
      </c>
      <c r="P156" t="s">
        <v>197</v>
      </c>
      <c r="Q156">
        <v>1</v>
      </c>
      <c r="W156">
        <v>0</v>
      </c>
      <c r="X156">
        <v>210558753</v>
      </c>
      <c r="Y156">
        <v>0.02</v>
      </c>
      <c r="AA156">
        <v>191.91</v>
      </c>
      <c r="AB156">
        <v>0</v>
      </c>
      <c r="AC156">
        <v>0</v>
      </c>
      <c r="AD156">
        <v>0</v>
      </c>
      <c r="AE156">
        <v>28.6</v>
      </c>
      <c r="AF156">
        <v>0</v>
      </c>
      <c r="AG156">
        <v>0</v>
      </c>
      <c r="AH156">
        <v>0</v>
      </c>
      <c r="AI156">
        <v>6.71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0.02</v>
      </c>
      <c r="AU156" t="s">
        <v>6</v>
      </c>
      <c r="AV156">
        <v>0</v>
      </c>
      <c r="AW156">
        <v>2</v>
      </c>
      <c r="AX156">
        <v>28045646</v>
      </c>
      <c r="AY156">
        <v>1</v>
      </c>
      <c r="AZ156">
        <v>0</v>
      </c>
      <c r="BA156">
        <v>143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Y156*Source!I63</f>
        <v>0.03</v>
      </c>
      <c r="CY156">
        <f t="shared" si="37"/>
        <v>191.91</v>
      </c>
      <c r="CZ156">
        <f t="shared" si="38"/>
        <v>28.6</v>
      </c>
      <c r="DA156">
        <f t="shared" si="39"/>
        <v>6.71</v>
      </c>
      <c r="DB156">
        <f t="shared" si="32"/>
        <v>0.56999999999999995</v>
      </c>
      <c r="DC156">
        <f t="shared" si="33"/>
        <v>0</v>
      </c>
    </row>
    <row r="157" spans="1:107" x14ac:dyDescent="0.2">
      <c r="A157">
        <f>ROW(Source!A63)</f>
        <v>63</v>
      </c>
      <c r="B157">
        <v>28045061</v>
      </c>
      <c r="C157">
        <v>28045639</v>
      </c>
      <c r="D157">
        <v>25200139</v>
      </c>
      <c r="E157">
        <v>1</v>
      </c>
      <c r="F157">
        <v>1</v>
      </c>
      <c r="G157">
        <v>1</v>
      </c>
      <c r="H157">
        <v>3</v>
      </c>
      <c r="I157" t="s">
        <v>518</v>
      </c>
      <c r="J157" t="s">
        <v>519</v>
      </c>
      <c r="K157" t="s">
        <v>520</v>
      </c>
      <c r="L157">
        <v>1355</v>
      </c>
      <c r="N157">
        <v>1010</v>
      </c>
      <c r="O157" t="s">
        <v>495</v>
      </c>
      <c r="P157" t="s">
        <v>495</v>
      </c>
      <c r="Q157">
        <v>100</v>
      </c>
      <c r="W157">
        <v>0</v>
      </c>
      <c r="X157">
        <v>1190679243</v>
      </c>
      <c r="Y157">
        <v>0.05</v>
      </c>
      <c r="AA157">
        <v>2536.38</v>
      </c>
      <c r="AB157">
        <v>0</v>
      </c>
      <c r="AC157">
        <v>0</v>
      </c>
      <c r="AD157">
        <v>0</v>
      </c>
      <c r="AE157">
        <v>378</v>
      </c>
      <c r="AF157">
        <v>0</v>
      </c>
      <c r="AG157">
        <v>0</v>
      </c>
      <c r="AH157">
        <v>0</v>
      </c>
      <c r="AI157">
        <v>6.71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0.05</v>
      </c>
      <c r="AU157" t="s">
        <v>6</v>
      </c>
      <c r="AV157">
        <v>0</v>
      </c>
      <c r="AW157">
        <v>2</v>
      </c>
      <c r="AX157">
        <v>28045647</v>
      </c>
      <c r="AY157">
        <v>1</v>
      </c>
      <c r="AZ157">
        <v>0</v>
      </c>
      <c r="BA157">
        <v>144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Y157*Source!I63</f>
        <v>7.5000000000000011E-2</v>
      </c>
      <c r="CY157">
        <f t="shared" si="37"/>
        <v>2536.38</v>
      </c>
      <c r="CZ157">
        <f t="shared" si="38"/>
        <v>378</v>
      </c>
      <c r="DA157">
        <f t="shared" si="39"/>
        <v>6.71</v>
      </c>
      <c r="DB157">
        <f t="shared" si="32"/>
        <v>18.899999999999999</v>
      </c>
      <c r="DC157">
        <f t="shared" si="33"/>
        <v>0</v>
      </c>
    </row>
    <row r="158" spans="1:107" x14ac:dyDescent="0.2">
      <c r="A158">
        <f>ROW(Source!A63)</f>
        <v>63</v>
      </c>
      <c r="B158">
        <v>28045061</v>
      </c>
      <c r="C158">
        <v>28045639</v>
      </c>
      <c r="D158">
        <v>25200188</v>
      </c>
      <c r="E158">
        <v>1</v>
      </c>
      <c r="F158">
        <v>1</v>
      </c>
      <c r="G158">
        <v>1</v>
      </c>
      <c r="H158">
        <v>3</v>
      </c>
      <c r="I158" t="s">
        <v>521</v>
      </c>
      <c r="J158" t="s">
        <v>522</v>
      </c>
      <c r="K158" t="s">
        <v>523</v>
      </c>
      <c r="L158">
        <v>1356</v>
      </c>
      <c r="N158">
        <v>1010</v>
      </c>
      <c r="O158" t="s">
        <v>511</v>
      </c>
      <c r="P158" t="s">
        <v>511</v>
      </c>
      <c r="Q158">
        <v>1000</v>
      </c>
      <c r="W158">
        <v>0</v>
      </c>
      <c r="X158">
        <v>-947325787</v>
      </c>
      <c r="Y158">
        <v>1.2200000000000001E-2</v>
      </c>
      <c r="AA158">
        <v>1892.42</v>
      </c>
      <c r="AB158">
        <v>0</v>
      </c>
      <c r="AC158">
        <v>0</v>
      </c>
      <c r="AD158">
        <v>0</v>
      </c>
      <c r="AE158">
        <v>282.02999999999997</v>
      </c>
      <c r="AF158">
        <v>0</v>
      </c>
      <c r="AG158">
        <v>0</v>
      </c>
      <c r="AH158">
        <v>0</v>
      </c>
      <c r="AI158">
        <v>6.71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1.2200000000000001E-2</v>
      </c>
      <c r="AU158" t="s">
        <v>6</v>
      </c>
      <c r="AV158">
        <v>0</v>
      </c>
      <c r="AW158">
        <v>2</v>
      </c>
      <c r="AX158">
        <v>28045648</v>
      </c>
      <c r="AY158">
        <v>1</v>
      </c>
      <c r="AZ158">
        <v>0</v>
      </c>
      <c r="BA158">
        <v>145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Y158*Source!I63</f>
        <v>1.83E-2</v>
      </c>
      <c r="CY158">
        <f t="shared" si="37"/>
        <v>1892.42</v>
      </c>
      <c r="CZ158">
        <f t="shared" si="38"/>
        <v>282.02999999999997</v>
      </c>
      <c r="DA158">
        <f t="shared" si="39"/>
        <v>6.71</v>
      </c>
      <c r="DB158">
        <f t="shared" si="32"/>
        <v>3.44</v>
      </c>
      <c r="DC158">
        <f t="shared" si="33"/>
        <v>0</v>
      </c>
    </row>
    <row r="159" spans="1:107" x14ac:dyDescent="0.2">
      <c r="A159">
        <f>ROW(Source!A63)</f>
        <v>63</v>
      </c>
      <c r="B159">
        <v>28045061</v>
      </c>
      <c r="C159">
        <v>28045639</v>
      </c>
      <c r="D159">
        <v>25205936</v>
      </c>
      <c r="E159">
        <v>1</v>
      </c>
      <c r="F159">
        <v>1</v>
      </c>
      <c r="G159">
        <v>1</v>
      </c>
      <c r="H159">
        <v>3</v>
      </c>
      <c r="I159" t="s">
        <v>128</v>
      </c>
      <c r="J159" t="s">
        <v>130</v>
      </c>
      <c r="K159" t="s">
        <v>129</v>
      </c>
      <c r="L159">
        <v>1477</v>
      </c>
      <c r="N159">
        <v>1013</v>
      </c>
      <c r="O159" t="s">
        <v>112</v>
      </c>
      <c r="P159" t="s">
        <v>114</v>
      </c>
      <c r="Q159">
        <v>1</v>
      </c>
      <c r="W159">
        <v>0</v>
      </c>
      <c r="X159">
        <v>-298094728</v>
      </c>
      <c r="Y159">
        <v>0.1</v>
      </c>
      <c r="AA159">
        <v>1378317.54</v>
      </c>
      <c r="AB159">
        <v>0</v>
      </c>
      <c r="AC159">
        <v>0</v>
      </c>
      <c r="AD159">
        <v>0</v>
      </c>
      <c r="AE159">
        <v>205412.45</v>
      </c>
      <c r="AF159">
        <v>0</v>
      </c>
      <c r="AG159">
        <v>0</v>
      </c>
      <c r="AH159">
        <v>0</v>
      </c>
      <c r="AI159">
        <v>6.71</v>
      </c>
      <c r="AJ159">
        <v>1</v>
      </c>
      <c r="AK159">
        <v>1</v>
      </c>
      <c r="AL159">
        <v>1</v>
      </c>
      <c r="AN159">
        <v>0</v>
      </c>
      <c r="AO159">
        <v>0</v>
      </c>
      <c r="AP159">
        <v>0</v>
      </c>
      <c r="AQ159">
        <v>0</v>
      </c>
      <c r="AR159">
        <v>0</v>
      </c>
      <c r="AS159" t="s">
        <v>6</v>
      </c>
      <c r="AT159">
        <v>0.1</v>
      </c>
      <c r="AU159" t="s">
        <v>6</v>
      </c>
      <c r="AV159">
        <v>0</v>
      </c>
      <c r="AW159">
        <v>1</v>
      </c>
      <c r="AX159">
        <v>-1</v>
      </c>
      <c r="AY159">
        <v>0</v>
      </c>
      <c r="AZ159">
        <v>0</v>
      </c>
      <c r="BA159" t="s">
        <v>6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Y159*Source!I63</f>
        <v>0.15000000000000002</v>
      </c>
      <c r="CY159">
        <f t="shared" si="37"/>
        <v>1378317.54</v>
      </c>
      <c r="CZ159">
        <f t="shared" si="38"/>
        <v>205412.45</v>
      </c>
      <c r="DA159">
        <f t="shared" si="39"/>
        <v>6.71</v>
      </c>
      <c r="DB159">
        <f t="shared" si="32"/>
        <v>20541.25</v>
      </c>
      <c r="DC159">
        <f t="shared" si="33"/>
        <v>0</v>
      </c>
    </row>
    <row r="160" spans="1:107" x14ac:dyDescent="0.2">
      <c r="A160">
        <f>ROW(Source!A63)</f>
        <v>63</v>
      </c>
      <c r="B160">
        <v>28045061</v>
      </c>
      <c r="C160">
        <v>28045639</v>
      </c>
      <c r="D160">
        <v>25147235</v>
      </c>
      <c r="E160">
        <v>17</v>
      </c>
      <c r="F160">
        <v>1</v>
      </c>
      <c r="G160">
        <v>1</v>
      </c>
      <c r="H160">
        <v>3</v>
      </c>
      <c r="I160" t="s">
        <v>446</v>
      </c>
      <c r="J160" t="s">
        <v>6</v>
      </c>
      <c r="K160" t="s">
        <v>447</v>
      </c>
      <c r="L160">
        <v>1374</v>
      </c>
      <c r="N160">
        <v>1013</v>
      </c>
      <c r="O160" t="s">
        <v>448</v>
      </c>
      <c r="P160" t="s">
        <v>448</v>
      </c>
      <c r="Q160">
        <v>1</v>
      </c>
      <c r="W160">
        <v>0</v>
      </c>
      <c r="X160">
        <v>-1731369543</v>
      </c>
      <c r="Y160">
        <v>1.68</v>
      </c>
      <c r="AA160">
        <v>1</v>
      </c>
      <c r="AB160">
        <v>0</v>
      </c>
      <c r="AC160">
        <v>0</v>
      </c>
      <c r="AD160">
        <v>0</v>
      </c>
      <c r="AE160">
        <v>1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1.68</v>
      </c>
      <c r="AU160" t="s">
        <v>6</v>
      </c>
      <c r="AV160">
        <v>0</v>
      </c>
      <c r="AW160">
        <v>2</v>
      </c>
      <c r="AX160">
        <v>28045649</v>
      </c>
      <c r="AY160">
        <v>1</v>
      </c>
      <c r="AZ160">
        <v>0</v>
      </c>
      <c r="BA160">
        <v>146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Y160*Source!I63</f>
        <v>2.52</v>
      </c>
      <c r="CY160">
        <f t="shared" si="37"/>
        <v>1</v>
      </c>
      <c r="CZ160">
        <f t="shared" si="38"/>
        <v>1</v>
      </c>
      <c r="DA160">
        <f t="shared" si="39"/>
        <v>1</v>
      </c>
      <c r="DB160">
        <f t="shared" si="32"/>
        <v>1.68</v>
      </c>
      <c r="DC160">
        <f t="shared" si="33"/>
        <v>0</v>
      </c>
    </row>
    <row r="161" spans="1:107" x14ac:dyDescent="0.2">
      <c r="A161">
        <f>ROW(Source!A66)</f>
        <v>66</v>
      </c>
      <c r="B161">
        <v>28045047</v>
      </c>
      <c r="C161">
        <v>28045652</v>
      </c>
      <c r="D161">
        <v>25419089</v>
      </c>
      <c r="E161">
        <v>1</v>
      </c>
      <c r="F161">
        <v>1</v>
      </c>
      <c r="G161">
        <v>1</v>
      </c>
      <c r="H161">
        <v>1</v>
      </c>
      <c r="I161" t="s">
        <v>524</v>
      </c>
      <c r="J161" t="s">
        <v>6</v>
      </c>
      <c r="K161" t="s">
        <v>525</v>
      </c>
      <c r="L161">
        <v>1191</v>
      </c>
      <c r="N161">
        <v>1013</v>
      </c>
      <c r="O161" t="s">
        <v>401</v>
      </c>
      <c r="P161" t="s">
        <v>401</v>
      </c>
      <c r="Q161">
        <v>1</v>
      </c>
      <c r="W161">
        <v>0</v>
      </c>
      <c r="X161">
        <v>1069510174</v>
      </c>
      <c r="Y161">
        <v>24</v>
      </c>
      <c r="AA161">
        <v>0</v>
      </c>
      <c r="AB161">
        <v>0</v>
      </c>
      <c r="AC161">
        <v>0</v>
      </c>
      <c r="AD161">
        <v>9.6199999999999992</v>
      </c>
      <c r="AE161">
        <v>0</v>
      </c>
      <c r="AF161">
        <v>0</v>
      </c>
      <c r="AG161">
        <v>0</v>
      </c>
      <c r="AH161">
        <v>9.6199999999999992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24</v>
      </c>
      <c r="AU161" t="s">
        <v>6</v>
      </c>
      <c r="AV161">
        <v>1</v>
      </c>
      <c r="AW161">
        <v>2</v>
      </c>
      <c r="AX161">
        <v>28045653</v>
      </c>
      <c r="AY161">
        <v>1</v>
      </c>
      <c r="AZ161">
        <v>0</v>
      </c>
      <c r="BA161">
        <v>147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Y161*Source!I66</f>
        <v>0.24</v>
      </c>
      <c r="CY161">
        <f>AD161</f>
        <v>9.6199999999999992</v>
      </c>
      <c r="CZ161">
        <f>AH161</f>
        <v>9.6199999999999992</v>
      </c>
      <c r="DA161">
        <f>AL161</f>
        <v>1</v>
      </c>
      <c r="DB161">
        <f t="shared" si="32"/>
        <v>230.88</v>
      </c>
      <c r="DC161">
        <f t="shared" si="33"/>
        <v>0</v>
      </c>
    </row>
    <row r="162" spans="1:107" x14ac:dyDescent="0.2">
      <c r="A162">
        <f>ROW(Source!A66)</f>
        <v>66</v>
      </c>
      <c r="B162">
        <v>28045047</v>
      </c>
      <c r="C162">
        <v>28045652</v>
      </c>
      <c r="D162">
        <v>25208078</v>
      </c>
      <c r="E162">
        <v>1</v>
      </c>
      <c r="F162">
        <v>1</v>
      </c>
      <c r="G162">
        <v>1</v>
      </c>
      <c r="H162">
        <v>3</v>
      </c>
      <c r="I162" t="s">
        <v>138</v>
      </c>
      <c r="J162" t="s">
        <v>140</v>
      </c>
      <c r="K162" t="s">
        <v>139</v>
      </c>
      <c r="L162">
        <v>1477</v>
      </c>
      <c r="N162">
        <v>1013</v>
      </c>
      <c r="O162" t="s">
        <v>112</v>
      </c>
      <c r="P162" t="s">
        <v>114</v>
      </c>
      <c r="Q162">
        <v>1</v>
      </c>
      <c r="W162">
        <v>0</v>
      </c>
      <c r="X162">
        <v>681046174</v>
      </c>
      <c r="Y162">
        <v>0.6</v>
      </c>
      <c r="AA162">
        <v>1335.52</v>
      </c>
      <c r="AB162">
        <v>0</v>
      </c>
      <c r="AC162">
        <v>0</v>
      </c>
      <c r="AD162">
        <v>0</v>
      </c>
      <c r="AE162">
        <v>1335.52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0</v>
      </c>
      <c r="AP162">
        <v>0</v>
      </c>
      <c r="AQ162">
        <v>0</v>
      </c>
      <c r="AR162">
        <v>0</v>
      </c>
      <c r="AS162" t="s">
        <v>6</v>
      </c>
      <c r="AT162">
        <v>0.6</v>
      </c>
      <c r="AU162" t="s">
        <v>6</v>
      </c>
      <c r="AV162">
        <v>0</v>
      </c>
      <c r="AW162">
        <v>1</v>
      </c>
      <c r="AX162">
        <v>-1</v>
      </c>
      <c r="AY162">
        <v>0</v>
      </c>
      <c r="AZ162">
        <v>0</v>
      </c>
      <c r="BA162" t="s">
        <v>6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Y162*Source!I66</f>
        <v>6.0000000000000001E-3</v>
      </c>
      <c r="CY162">
        <f>AA162</f>
        <v>1335.52</v>
      </c>
      <c r="CZ162">
        <f>AE162</f>
        <v>1335.52</v>
      </c>
      <c r="DA162">
        <f>AI162</f>
        <v>1</v>
      </c>
      <c r="DB162">
        <f t="shared" si="32"/>
        <v>801.31</v>
      </c>
      <c r="DC162">
        <f t="shared" si="33"/>
        <v>0</v>
      </c>
    </row>
    <row r="163" spans="1:107" x14ac:dyDescent="0.2">
      <c r="A163">
        <f>ROW(Source!A66)</f>
        <v>66</v>
      </c>
      <c r="B163">
        <v>28045047</v>
      </c>
      <c r="C163">
        <v>28045652</v>
      </c>
      <c r="D163">
        <v>25147235</v>
      </c>
      <c r="E163">
        <v>17</v>
      </c>
      <c r="F163">
        <v>1</v>
      </c>
      <c r="G163">
        <v>1</v>
      </c>
      <c r="H163">
        <v>3</v>
      </c>
      <c r="I163" t="s">
        <v>446</v>
      </c>
      <c r="J163" t="s">
        <v>6</v>
      </c>
      <c r="K163" t="s">
        <v>447</v>
      </c>
      <c r="L163">
        <v>1374</v>
      </c>
      <c r="N163">
        <v>1013</v>
      </c>
      <c r="O163" t="s">
        <v>448</v>
      </c>
      <c r="P163" t="s">
        <v>448</v>
      </c>
      <c r="Q163">
        <v>1</v>
      </c>
      <c r="W163">
        <v>0</v>
      </c>
      <c r="X163">
        <v>-1731369543</v>
      </c>
      <c r="Y163">
        <v>4.62</v>
      </c>
      <c r="AA163">
        <v>1</v>
      </c>
      <c r="AB163">
        <v>0</v>
      </c>
      <c r="AC163">
        <v>0</v>
      </c>
      <c r="AD163">
        <v>0</v>
      </c>
      <c r="AE163">
        <v>1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4.62</v>
      </c>
      <c r="AU163" t="s">
        <v>6</v>
      </c>
      <c r="AV163">
        <v>0</v>
      </c>
      <c r="AW163">
        <v>2</v>
      </c>
      <c r="AX163">
        <v>28045654</v>
      </c>
      <c r="AY163">
        <v>1</v>
      </c>
      <c r="AZ163">
        <v>0</v>
      </c>
      <c r="BA163">
        <v>148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Y163*Source!I66</f>
        <v>4.6200000000000005E-2</v>
      </c>
      <c r="CY163">
        <f>AA163</f>
        <v>1</v>
      </c>
      <c r="CZ163">
        <f>AE163</f>
        <v>1</v>
      </c>
      <c r="DA163">
        <f>AI163</f>
        <v>1</v>
      </c>
      <c r="DB163">
        <f t="shared" si="32"/>
        <v>4.62</v>
      </c>
      <c r="DC163">
        <f t="shared" si="33"/>
        <v>0</v>
      </c>
    </row>
    <row r="164" spans="1:107" x14ac:dyDescent="0.2">
      <c r="A164">
        <f>ROW(Source!A67)</f>
        <v>67</v>
      </c>
      <c r="B164">
        <v>28045061</v>
      </c>
      <c r="C164">
        <v>28045652</v>
      </c>
      <c r="D164">
        <v>25419089</v>
      </c>
      <c r="E164">
        <v>1</v>
      </c>
      <c r="F164">
        <v>1</v>
      </c>
      <c r="G164">
        <v>1</v>
      </c>
      <c r="H164">
        <v>1</v>
      </c>
      <c r="I164" t="s">
        <v>524</v>
      </c>
      <c r="J164" t="s">
        <v>6</v>
      </c>
      <c r="K164" t="s">
        <v>525</v>
      </c>
      <c r="L164">
        <v>1191</v>
      </c>
      <c r="N164">
        <v>1013</v>
      </c>
      <c r="O164" t="s">
        <v>401</v>
      </c>
      <c r="P164" t="s">
        <v>401</v>
      </c>
      <c r="Q164">
        <v>1</v>
      </c>
      <c r="W164">
        <v>0</v>
      </c>
      <c r="X164">
        <v>1069510174</v>
      </c>
      <c r="Y164">
        <v>24</v>
      </c>
      <c r="AA164">
        <v>0</v>
      </c>
      <c r="AB164">
        <v>0</v>
      </c>
      <c r="AC164">
        <v>0</v>
      </c>
      <c r="AD164">
        <v>64.55</v>
      </c>
      <c r="AE164">
        <v>0</v>
      </c>
      <c r="AF164">
        <v>0</v>
      </c>
      <c r="AG164">
        <v>0</v>
      </c>
      <c r="AH164">
        <v>9.6199999999999992</v>
      </c>
      <c r="AI164">
        <v>1</v>
      </c>
      <c r="AJ164">
        <v>1</v>
      </c>
      <c r="AK164">
        <v>1</v>
      </c>
      <c r="AL164">
        <v>6.71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24</v>
      </c>
      <c r="AU164" t="s">
        <v>6</v>
      </c>
      <c r="AV164">
        <v>1</v>
      </c>
      <c r="AW164">
        <v>2</v>
      </c>
      <c r="AX164">
        <v>28045653</v>
      </c>
      <c r="AY164">
        <v>1</v>
      </c>
      <c r="AZ164">
        <v>0</v>
      </c>
      <c r="BA164">
        <v>149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Y164*Source!I67</f>
        <v>0.24</v>
      </c>
      <c r="CY164">
        <f>AD164</f>
        <v>64.55</v>
      </c>
      <c r="CZ164">
        <f>AH164</f>
        <v>9.6199999999999992</v>
      </c>
      <c r="DA164">
        <f>AL164</f>
        <v>6.71</v>
      </c>
      <c r="DB164">
        <f t="shared" si="32"/>
        <v>230.88</v>
      </c>
      <c r="DC164">
        <f t="shared" si="33"/>
        <v>0</v>
      </c>
    </row>
    <row r="165" spans="1:107" x14ac:dyDescent="0.2">
      <c r="A165">
        <f>ROW(Source!A67)</f>
        <v>67</v>
      </c>
      <c r="B165">
        <v>28045061</v>
      </c>
      <c r="C165">
        <v>28045652</v>
      </c>
      <c r="D165">
        <v>25208078</v>
      </c>
      <c r="E165">
        <v>1</v>
      </c>
      <c r="F165">
        <v>1</v>
      </c>
      <c r="G165">
        <v>1</v>
      </c>
      <c r="H165">
        <v>3</v>
      </c>
      <c r="I165" t="s">
        <v>138</v>
      </c>
      <c r="J165" t="s">
        <v>140</v>
      </c>
      <c r="K165" t="s">
        <v>139</v>
      </c>
      <c r="L165">
        <v>1477</v>
      </c>
      <c r="N165">
        <v>1013</v>
      </c>
      <c r="O165" t="s">
        <v>112</v>
      </c>
      <c r="P165" t="s">
        <v>114</v>
      </c>
      <c r="Q165">
        <v>1</v>
      </c>
      <c r="W165">
        <v>0</v>
      </c>
      <c r="X165">
        <v>681046174</v>
      </c>
      <c r="Y165">
        <v>0.6</v>
      </c>
      <c r="AA165">
        <v>8961.34</v>
      </c>
      <c r="AB165">
        <v>0</v>
      </c>
      <c r="AC165">
        <v>0</v>
      </c>
      <c r="AD165">
        <v>0</v>
      </c>
      <c r="AE165">
        <v>1335.52</v>
      </c>
      <c r="AF165">
        <v>0</v>
      </c>
      <c r="AG165">
        <v>0</v>
      </c>
      <c r="AH165">
        <v>0</v>
      </c>
      <c r="AI165">
        <v>6.71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6</v>
      </c>
      <c r="AT165">
        <v>0.6</v>
      </c>
      <c r="AU165" t="s">
        <v>6</v>
      </c>
      <c r="AV165">
        <v>0</v>
      </c>
      <c r="AW165">
        <v>1</v>
      </c>
      <c r="AX165">
        <v>-1</v>
      </c>
      <c r="AY165">
        <v>0</v>
      </c>
      <c r="AZ165">
        <v>0</v>
      </c>
      <c r="BA165" t="s">
        <v>6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Y165*Source!I67</f>
        <v>6.0000000000000001E-3</v>
      </c>
      <c r="CY165">
        <f>AA165</f>
        <v>8961.34</v>
      </c>
      <c r="CZ165">
        <f>AE165</f>
        <v>1335.52</v>
      </c>
      <c r="DA165">
        <f>AI165</f>
        <v>6.71</v>
      </c>
      <c r="DB165">
        <f t="shared" si="32"/>
        <v>801.31</v>
      </c>
      <c r="DC165">
        <f t="shared" si="33"/>
        <v>0</v>
      </c>
    </row>
    <row r="166" spans="1:107" x14ac:dyDescent="0.2">
      <c r="A166">
        <f>ROW(Source!A67)</f>
        <v>67</v>
      </c>
      <c r="B166">
        <v>28045061</v>
      </c>
      <c r="C166">
        <v>28045652</v>
      </c>
      <c r="D166">
        <v>25147235</v>
      </c>
      <c r="E166">
        <v>17</v>
      </c>
      <c r="F166">
        <v>1</v>
      </c>
      <c r="G166">
        <v>1</v>
      </c>
      <c r="H166">
        <v>3</v>
      </c>
      <c r="I166" t="s">
        <v>446</v>
      </c>
      <c r="J166" t="s">
        <v>6</v>
      </c>
      <c r="K166" t="s">
        <v>447</v>
      </c>
      <c r="L166">
        <v>1374</v>
      </c>
      <c r="N166">
        <v>1013</v>
      </c>
      <c r="O166" t="s">
        <v>448</v>
      </c>
      <c r="P166" t="s">
        <v>448</v>
      </c>
      <c r="Q166">
        <v>1</v>
      </c>
      <c r="W166">
        <v>0</v>
      </c>
      <c r="X166">
        <v>-1731369543</v>
      </c>
      <c r="Y166">
        <v>4.62</v>
      </c>
      <c r="AA166">
        <v>1</v>
      </c>
      <c r="AB166">
        <v>0</v>
      </c>
      <c r="AC166">
        <v>0</v>
      </c>
      <c r="AD166">
        <v>0</v>
      </c>
      <c r="AE166">
        <v>1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4.62</v>
      </c>
      <c r="AU166" t="s">
        <v>6</v>
      </c>
      <c r="AV166">
        <v>0</v>
      </c>
      <c r="AW166">
        <v>2</v>
      </c>
      <c r="AX166">
        <v>28045654</v>
      </c>
      <c r="AY166">
        <v>1</v>
      </c>
      <c r="AZ166">
        <v>0</v>
      </c>
      <c r="BA166">
        <v>150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Y166*Source!I67</f>
        <v>4.6200000000000005E-2</v>
      </c>
      <c r="CY166">
        <f>AA166</f>
        <v>1</v>
      </c>
      <c r="CZ166">
        <f>AE166</f>
        <v>1</v>
      </c>
      <c r="DA166">
        <f>AI166</f>
        <v>1</v>
      </c>
      <c r="DB166">
        <f t="shared" si="32"/>
        <v>4.62</v>
      </c>
      <c r="DC166">
        <f t="shared" si="33"/>
        <v>0</v>
      </c>
    </row>
    <row r="167" spans="1:107" x14ac:dyDescent="0.2">
      <c r="A167">
        <f>ROW(Source!A70)</f>
        <v>70</v>
      </c>
      <c r="B167">
        <v>28045047</v>
      </c>
      <c r="C167">
        <v>28045657</v>
      </c>
      <c r="D167">
        <v>25425411</v>
      </c>
      <c r="E167">
        <v>1</v>
      </c>
      <c r="F167">
        <v>1</v>
      </c>
      <c r="G167">
        <v>1</v>
      </c>
      <c r="H167">
        <v>1</v>
      </c>
      <c r="I167" t="s">
        <v>526</v>
      </c>
      <c r="J167" t="s">
        <v>6</v>
      </c>
      <c r="K167" t="s">
        <v>527</v>
      </c>
      <c r="L167">
        <v>1191</v>
      </c>
      <c r="N167">
        <v>1013</v>
      </c>
      <c r="O167" t="s">
        <v>401</v>
      </c>
      <c r="P167" t="s">
        <v>401</v>
      </c>
      <c r="Q167">
        <v>1</v>
      </c>
      <c r="W167">
        <v>0</v>
      </c>
      <c r="X167">
        <v>-362667798</v>
      </c>
      <c r="Y167">
        <v>0.9</v>
      </c>
      <c r="AA167">
        <v>0</v>
      </c>
      <c r="AB167">
        <v>0</v>
      </c>
      <c r="AC167">
        <v>0</v>
      </c>
      <c r="AD167">
        <v>10.5</v>
      </c>
      <c r="AE167">
        <v>0</v>
      </c>
      <c r="AF167">
        <v>0</v>
      </c>
      <c r="AG167">
        <v>0</v>
      </c>
      <c r="AH167">
        <v>10.5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0.9</v>
      </c>
      <c r="AU167" t="s">
        <v>6</v>
      </c>
      <c r="AV167">
        <v>1</v>
      </c>
      <c r="AW167">
        <v>2</v>
      </c>
      <c r="AX167">
        <v>28045658</v>
      </c>
      <c r="AY167">
        <v>1</v>
      </c>
      <c r="AZ167">
        <v>0</v>
      </c>
      <c r="BA167">
        <v>151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Y167*Source!I70</f>
        <v>0.9</v>
      </c>
      <c r="CY167">
        <f>AD167</f>
        <v>10.5</v>
      </c>
      <c r="CZ167">
        <f>AH167</f>
        <v>10.5</v>
      </c>
      <c r="DA167">
        <f>AL167</f>
        <v>1</v>
      </c>
      <c r="DB167">
        <f t="shared" si="32"/>
        <v>9.4499999999999993</v>
      </c>
      <c r="DC167">
        <f t="shared" si="33"/>
        <v>0</v>
      </c>
    </row>
    <row r="168" spans="1:107" x14ac:dyDescent="0.2">
      <c r="A168">
        <f>ROW(Source!A70)</f>
        <v>70</v>
      </c>
      <c r="B168">
        <v>28045047</v>
      </c>
      <c r="C168">
        <v>28045657</v>
      </c>
      <c r="D168">
        <v>25412928</v>
      </c>
      <c r="E168">
        <v>1</v>
      </c>
      <c r="F168">
        <v>1</v>
      </c>
      <c r="G168">
        <v>1</v>
      </c>
      <c r="H168">
        <v>1</v>
      </c>
      <c r="I168" t="s">
        <v>413</v>
      </c>
      <c r="J168" t="s">
        <v>6</v>
      </c>
      <c r="K168" t="s">
        <v>414</v>
      </c>
      <c r="L168">
        <v>1191</v>
      </c>
      <c r="N168">
        <v>1013</v>
      </c>
      <c r="O168" t="s">
        <v>401</v>
      </c>
      <c r="P168" t="s">
        <v>401</v>
      </c>
      <c r="Q168">
        <v>1</v>
      </c>
      <c r="W168">
        <v>0</v>
      </c>
      <c r="X168">
        <v>-1417349443</v>
      </c>
      <c r="Y168">
        <v>0.2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0.2</v>
      </c>
      <c r="AU168" t="s">
        <v>6</v>
      </c>
      <c r="AV168">
        <v>2</v>
      </c>
      <c r="AW168">
        <v>2</v>
      </c>
      <c r="AX168">
        <v>28045659</v>
      </c>
      <c r="AY168">
        <v>1</v>
      </c>
      <c r="AZ168">
        <v>0</v>
      </c>
      <c r="BA168">
        <v>152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Y168*Source!I70</f>
        <v>0.2</v>
      </c>
      <c r="CY168">
        <f>AD168</f>
        <v>0</v>
      </c>
      <c r="CZ168">
        <f>AH168</f>
        <v>0</v>
      </c>
      <c r="DA168">
        <f>AL168</f>
        <v>1</v>
      </c>
      <c r="DB168">
        <f t="shared" si="32"/>
        <v>0</v>
      </c>
      <c r="DC168">
        <f t="shared" si="33"/>
        <v>0</v>
      </c>
    </row>
    <row r="169" spans="1:107" x14ac:dyDescent="0.2">
      <c r="A169">
        <f>ROW(Source!A70)</f>
        <v>70</v>
      </c>
      <c r="B169">
        <v>28045047</v>
      </c>
      <c r="C169">
        <v>28045657</v>
      </c>
      <c r="D169">
        <v>25230220</v>
      </c>
      <c r="E169">
        <v>1</v>
      </c>
      <c r="F169">
        <v>1</v>
      </c>
      <c r="G169">
        <v>1</v>
      </c>
      <c r="H169">
        <v>2</v>
      </c>
      <c r="I169" t="s">
        <v>415</v>
      </c>
      <c r="J169" t="s">
        <v>416</v>
      </c>
      <c r="K169" t="s">
        <v>417</v>
      </c>
      <c r="L169">
        <v>1368</v>
      </c>
      <c r="N169">
        <v>1011</v>
      </c>
      <c r="O169" t="s">
        <v>405</v>
      </c>
      <c r="P169" t="s">
        <v>405</v>
      </c>
      <c r="Q169">
        <v>1</v>
      </c>
      <c r="W169">
        <v>0</v>
      </c>
      <c r="X169">
        <v>-1718674368</v>
      </c>
      <c r="Y169">
        <v>0.1</v>
      </c>
      <c r="AA169">
        <v>0</v>
      </c>
      <c r="AB169">
        <v>111.99</v>
      </c>
      <c r="AC169">
        <v>13.5</v>
      </c>
      <c r="AD169">
        <v>0</v>
      </c>
      <c r="AE169">
        <v>0</v>
      </c>
      <c r="AF169">
        <v>111.99</v>
      </c>
      <c r="AG169">
        <v>13.5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0.1</v>
      </c>
      <c r="AU169" t="s">
        <v>6</v>
      </c>
      <c r="AV169">
        <v>0</v>
      </c>
      <c r="AW169">
        <v>2</v>
      </c>
      <c r="AX169">
        <v>28045660</v>
      </c>
      <c r="AY169">
        <v>1</v>
      </c>
      <c r="AZ169">
        <v>0</v>
      </c>
      <c r="BA169">
        <v>153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Y169*Source!I70</f>
        <v>0.1</v>
      </c>
      <c r="CY169">
        <f>AB169</f>
        <v>111.99</v>
      </c>
      <c r="CZ169">
        <f>AF169</f>
        <v>111.99</v>
      </c>
      <c r="DA169">
        <f>AJ169</f>
        <v>1</v>
      </c>
      <c r="DB169">
        <f t="shared" ref="DB169:DB200" si="40">ROUND(ROUND(AT169*CZ169,2),2)</f>
        <v>11.2</v>
      </c>
      <c r="DC169">
        <f t="shared" ref="DC169:DC200" si="41">ROUND(ROUND(AT169*AG169,2),2)</f>
        <v>1.35</v>
      </c>
    </row>
    <row r="170" spans="1:107" x14ac:dyDescent="0.2">
      <c r="A170">
        <f>ROW(Source!A70)</f>
        <v>70</v>
      </c>
      <c r="B170">
        <v>28045047</v>
      </c>
      <c r="C170">
        <v>28045657</v>
      </c>
      <c r="D170">
        <v>25231607</v>
      </c>
      <c r="E170">
        <v>1</v>
      </c>
      <c r="F170">
        <v>1</v>
      </c>
      <c r="G170">
        <v>1</v>
      </c>
      <c r="H170">
        <v>2</v>
      </c>
      <c r="I170" t="s">
        <v>421</v>
      </c>
      <c r="J170" t="s">
        <v>422</v>
      </c>
      <c r="K170" t="s">
        <v>423</v>
      </c>
      <c r="L170">
        <v>1368</v>
      </c>
      <c r="N170">
        <v>1011</v>
      </c>
      <c r="O170" t="s">
        <v>405</v>
      </c>
      <c r="P170" t="s">
        <v>405</v>
      </c>
      <c r="Q170">
        <v>1</v>
      </c>
      <c r="W170">
        <v>0</v>
      </c>
      <c r="X170">
        <v>1372534845</v>
      </c>
      <c r="Y170">
        <v>0.1</v>
      </c>
      <c r="AA170">
        <v>0</v>
      </c>
      <c r="AB170">
        <v>65.709999999999994</v>
      </c>
      <c r="AC170">
        <v>11.6</v>
      </c>
      <c r="AD170">
        <v>0</v>
      </c>
      <c r="AE170">
        <v>0</v>
      </c>
      <c r="AF170">
        <v>65.709999999999994</v>
      </c>
      <c r="AG170">
        <v>11.6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0.1</v>
      </c>
      <c r="AU170" t="s">
        <v>6</v>
      </c>
      <c r="AV170">
        <v>0</v>
      </c>
      <c r="AW170">
        <v>2</v>
      </c>
      <c r="AX170">
        <v>28045661</v>
      </c>
      <c r="AY170">
        <v>1</v>
      </c>
      <c r="AZ170">
        <v>0</v>
      </c>
      <c r="BA170">
        <v>154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Y170*Source!I70</f>
        <v>0.1</v>
      </c>
      <c r="CY170">
        <f>AB170</f>
        <v>65.709999999999994</v>
      </c>
      <c r="CZ170">
        <f>AF170</f>
        <v>65.709999999999994</v>
      </c>
      <c r="DA170">
        <f>AJ170</f>
        <v>1</v>
      </c>
      <c r="DB170">
        <f t="shared" si="40"/>
        <v>6.57</v>
      </c>
      <c r="DC170">
        <f t="shared" si="41"/>
        <v>1.1599999999999999</v>
      </c>
    </row>
    <row r="171" spans="1:107" x14ac:dyDescent="0.2">
      <c r="A171">
        <f>ROW(Source!A70)</f>
        <v>70</v>
      </c>
      <c r="B171">
        <v>28045047</v>
      </c>
      <c r="C171">
        <v>28045657</v>
      </c>
      <c r="D171">
        <v>25150263</v>
      </c>
      <c r="E171">
        <v>1</v>
      </c>
      <c r="F171">
        <v>1</v>
      </c>
      <c r="G171">
        <v>1</v>
      </c>
      <c r="H171">
        <v>3</v>
      </c>
      <c r="I171" t="s">
        <v>496</v>
      </c>
      <c r="J171" t="s">
        <v>497</v>
      </c>
      <c r="K171" t="s">
        <v>498</v>
      </c>
      <c r="L171">
        <v>1346</v>
      </c>
      <c r="N171">
        <v>1009</v>
      </c>
      <c r="O171" t="s">
        <v>197</v>
      </c>
      <c r="P171" t="s">
        <v>197</v>
      </c>
      <c r="Q171">
        <v>1</v>
      </c>
      <c r="W171">
        <v>0</v>
      </c>
      <c r="X171">
        <v>-1088866022</v>
      </c>
      <c r="Y171">
        <v>0.01</v>
      </c>
      <c r="AA171">
        <v>30.4</v>
      </c>
      <c r="AB171">
        <v>0</v>
      </c>
      <c r="AC171">
        <v>0</v>
      </c>
      <c r="AD171">
        <v>0</v>
      </c>
      <c r="AE171">
        <v>30.4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0.01</v>
      </c>
      <c r="AU171" t="s">
        <v>6</v>
      </c>
      <c r="AV171">
        <v>0</v>
      </c>
      <c r="AW171">
        <v>2</v>
      </c>
      <c r="AX171">
        <v>28045662</v>
      </c>
      <c r="AY171">
        <v>1</v>
      </c>
      <c r="AZ171">
        <v>0</v>
      </c>
      <c r="BA171">
        <v>155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Y171*Source!I70</f>
        <v>0.01</v>
      </c>
      <c r="CY171">
        <f>AA171</f>
        <v>30.4</v>
      </c>
      <c r="CZ171">
        <f>AE171</f>
        <v>30.4</v>
      </c>
      <c r="DA171">
        <f>AI171</f>
        <v>1</v>
      </c>
      <c r="DB171">
        <f t="shared" si="40"/>
        <v>0.3</v>
      </c>
      <c r="DC171">
        <f t="shared" si="41"/>
        <v>0</v>
      </c>
    </row>
    <row r="172" spans="1:107" x14ac:dyDescent="0.2">
      <c r="A172">
        <f>ROW(Source!A70)</f>
        <v>70</v>
      </c>
      <c r="B172">
        <v>28045047</v>
      </c>
      <c r="C172">
        <v>28045657</v>
      </c>
      <c r="D172">
        <v>25152616</v>
      </c>
      <c r="E172">
        <v>1</v>
      </c>
      <c r="F172">
        <v>1</v>
      </c>
      <c r="G172">
        <v>1</v>
      </c>
      <c r="H172">
        <v>3</v>
      </c>
      <c r="I172" t="s">
        <v>528</v>
      </c>
      <c r="J172" t="s">
        <v>529</v>
      </c>
      <c r="K172" t="s">
        <v>465</v>
      </c>
      <c r="L172">
        <v>1346</v>
      </c>
      <c r="N172">
        <v>1009</v>
      </c>
      <c r="O172" t="s">
        <v>197</v>
      </c>
      <c r="P172" t="s">
        <v>197</v>
      </c>
      <c r="Q172">
        <v>1</v>
      </c>
      <c r="W172">
        <v>0</v>
      </c>
      <c r="X172">
        <v>103900845</v>
      </c>
      <c r="Y172">
        <v>0.3</v>
      </c>
      <c r="AA172">
        <v>9.0399999999999991</v>
      </c>
      <c r="AB172">
        <v>0</v>
      </c>
      <c r="AC172">
        <v>0</v>
      </c>
      <c r="AD172">
        <v>0</v>
      </c>
      <c r="AE172">
        <v>9.0399999999999991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0.3</v>
      </c>
      <c r="AU172" t="s">
        <v>6</v>
      </c>
      <c r="AV172">
        <v>0</v>
      </c>
      <c r="AW172">
        <v>2</v>
      </c>
      <c r="AX172">
        <v>28045663</v>
      </c>
      <c r="AY172">
        <v>1</v>
      </c>
      <c r="AZ172">
        <v>0</v>
      </c>
      <c r="BA172">
        <v>156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Y172*Source!I70</f>
        <v>0.3</v>
      </c>
      <c r="CY172">
        <f>AA172</f>
        <v>9.0399999999999991</v>
      </c>
      <c r="CZ172">
        <f>AE172</f>
        <v>9.0399999999999991</v>
      </c>
      <c r="DA172">
        <f>AI172</f>
        <v>1</v>
      </c>
      <c r="DB172">
        <f t="shared" si="40"/>
        <v>2.71</v>
      </c>
      <c r="DC172">
        <f t="shared" si="41"/>
        <v>0</v>
      </c>
    </row>
    <row r="173" spans="1:107" x14ac:dyDescent="0.2">
      <c r="A173">
        <f>ROW(Source!A70)</f>
        <v>70</v>
      </c>
      <c r="B173">
        <v>28045047</v>
      </c>
      <c r="C173">
        <v>28045657</v>
      </c>
      <c r="D173">
        <v>25174136</v>
      </c>
      <c r="E173">
        <v>1</v>
      </c>
      <c r="F173">
        <v>1</v>
      </c>
      <c r="G173">
        <v>1</v>
      </c>
      <c r="H173">
        <v>3</v>
      </c>
      <c r="I173" t="s">
        <v>530</v>
      </c>
      <c r="J173" t="s">
        <v>531</v>
      </c>
      <c r="K173" t="s">
        <v>532</v>
      </c>
      <c r="L173">
        <v>1348</v>
      </c>
      <c r="N173">
        <v>1009</v>
      </c>
      <c r="O173" t="s">
        <v>24</v>
      </c>
      <c r="P173" t="s">
        <v>24</v>
      </c>
      <c r="Q173">
        <v>1000</v>
      </c>
      <c r="W173">
        <v>0</v>
      </c>
      <c r="X173">
        <v>-1598896989</v>
      </c>
      <c r="Y173">
        <v>5.9999999999999995E-4</v>
      </c>
      <c r="AA173">
        <v>5000</v>
      </c>
      <c r="AB173">
        <v>0</v>
      </c>
      <c r="AC173">
        <v>0</v>
      </c>
      <c r="AD173">
        <v>0</v>
      </c>
      <c r="AE173">
        <v>5000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5.9999999999999995E-4</v>
      </c>
      <c r="AU173" t="s">
        <v>6</v>
      </c>
      <c r="AV173">
        <v>0</v>
      </c>
      <c r="AW173">
        <v>2</v>
      </c>
      <c r="AX173">
        <v>28045664</v>
      </c>
      <c r="AY173">
        <v>1</v>
      </c>
      <c r="AZ173">
        <v>0</v>
      </c>
      <c r="BA173">
        <v>157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Y173*Source!I70</f>
        <v>5.9999999999999995E-4</v>
      </c>
      <c r="CY173">
        <f>AA173</f>
        <v>5000</v>
      </c>
      <c r="CZ173">
        <f>AE173</f>
        <v>5000</v>
      </c>
      <c r="DA173">
        <f>AI173</f>
        <v>1</v>
      </c>
      <c r="DB173">
        <f t="shared" si="40"/>
        <v>3</v>
      </c>
      <c r="DC173">
        <f t="shared" si="41"/>
        <v>0</v>
      </c>
    </row>
    <row r="174" spans="1:107" x14ac:dyDescent="0.2">
      <c r="A174">
        <f>ROW(Source!A70)</f>
        <v>70</v>
      </c>
      <c r="B174">
        <v>28045047</v>
      </c>
      <c r="C174">
        <v>28045657</v>
      </c>
      <c r="D174">
        <v>25203483</v>
      </c>
      <c r="E174">
        <v>1</v>
      </c>
      <c r="F174">
        <v>1</v>
      </c>
      <c r="G174">
        <v>1</v>
      </c>
      <c r="H174">
        <v>3</v>
      </c>
      <c r="I174" t="s">
        <v>146</v>
      </c>
      <c r="J174" t="s">
        <v>148</v>
      </c>
      <c r="K174" t="s">
        <v>147</v>
      </c>
      <c r="L174">
        <v>1354</v>
      </c>
      <c r="N174">
        <v>1010</v>
      </c>
      <c r="O174" t="s">
        <v>61</v>
      </c>
      <c r="P174" t="s">
        <v>61</v>
      </c>
      <c r="Q174">
        <v>1</v>
      </c>
      <c r="W174">
        <v>0</v>
      </c>
      <c r="X174">
        <v>246778608</v>
      </c>
      <c r="Y174">
        <v>1</v>
      </c>
      <c r="AA174">
        <v>578.33000000000004</v>
      </c>
      <c r="AB174">
        <v>0</v>
      </c>
      <c r="AC174">
        <v>0</v>
      </c>
      <c r="AD174">
        <v>0</v>
      </c>
      <c r="AE174">
        <v>578.33000000000004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6</v>
      </c>
      <c r="AT174">
        <v>1</v>
      </c>
      <c r="AU174" t="s">
        <v>6</v>
      </c>
      <c r="AV174">
        <v>0</v>
      </c>
      <c r="AW174">
        <v>1</v>
      </c>
      <c r="AX174">
        <v>-1</v>
      </c>
      <c r="AY174">
        <v>0</v>
      </c>
      <c r="AZ174">
        <v>0</v>
      </c>
      <c r="BA174" t="s">
        <v>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Y174*Source!I70</f>
        <v>1</v>
      </c>
      <c r="CY174">
        <f>AA174</f>
        <v>578.33000000000004</v>
      </c>
      <c r="CZ174">
        <f>AE174</f>
        <v>578.33000000000004</v>
      </c>
      <c r="DA174">
        <f>AI174</f>
        <v>1</v>
      </c>
      <c r="DB174">
        <f t="shared" si="40"/>
        <v>578.33000000000004</v>
      </c>
      <c r="DC174">
        <f t="shared" si="41"/>
        <v>0</v>
      </c>
    </row>
    <row r="175" spans="1:107" x14ac:dyDescent="0.2">
      <c r="A175">
        <f>ROW(Source!A70)</f>
        <v>70</v>
      </c>
      <c r="B175">
        <v>28045047</v>
      </c>
      <c r="C175">
        <v>28045657</v>
      </c>
      <c r="D175">
        <v>25147235</v>
      </c>
      <c r="E175">
        <v>17</v>
      </c>
      <c r="F175">
        <v>1</v>
      </c>
      <c r="G175">
        <v>1</v>
      </c>
      <c r="H175">
        <v>3</v>
      </c>
      <c r="I175" t="s">
        <v>446</v>
      </c>
      <c r="J175" t="s">
        <v>6</v>
      </c>
      <c r="K175" t="s">
        <v>447</v>
      </c>
      <c r="L175">
        <v>1374</v>
      </c>
      <c r="N175">
        <v>1013</v>
      </c>
      <c r="O175" t="s">
        <v>448</v>
      </c>
      <c r="P175" t="s">
        <v>448</v>
      </c>
      <c r="Q175">
        <v>1</v>
      </c>
      <c r="W175">
        <v>0</v>
      </c>
      <c r="X175">
        <v>-1731369543</v>
      </c>
      <c r="Y175">
        <v>0.19</v>
      </c>
      <c r="AA175">
        <v>1</v>
      </c>
      <c r="AB175">
        <v>0</v>
      </c>
      <c r="AC175">
        <v>0</v>
      </c>
      <c r="AD175">
        <v>0</v>
      </c>
      <c r="AE175">
        <v>1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0.19</v>
      </c>
      <c r="AU175" t="s">
        <v>6</v>
      </c>
      <c r="AV175">
        <v>0</v>
      </c>
      <c r="AW175">
        <v>2</v>
      </c>
      <c r="AX175">
        <v>28045665</v>
      </c>
      <c r="AY175">
        <v>1</v>
      </c>
      <c r="AZ175">
        <v>0</v>
      </c>
      <c r="BA175">
        <v>158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Y175*Source!I70</f>
        <v>0.19</v>
      </c>
      <c r="CY175">
        <f>AA175</f>
        <v>1</v>
      </c>
      <c r="CZ175">
        <f>AE175</f>
        <v>1</v>
      </c>
      <c r="DA175">
        <f>AI175</f>
        <v>1</v>
      </c>
      <c r="DB175">
        <f t="shared" si="40"/>
        <v>0.19</v>
      </c>
      <c r="DC175">
        <f t="shared" si="41"/>
        <v>0</v>
      </c>
    </row>
    <row r="176" spans="1:107" x14ac:dyDescent="0.2">
      <c r="A176">
        <f>ROW(Source!A71)</f>
        <v>71</v>
      </c>
      <c r="B176">
        <v>28045061</v>
      </c>
      <c r="C176">
        <v>28045657</v>
      </c>
      <c r="D176">
        <v>25425411</v>
      </c>
      <c r="E176">
        <v>1</v>
      </c>
      <c r="F176">
        <v>1</v>
      </c>
      <c r="G176">
        <v>1</v>
      </c>
      <c r="H176">
        <v>1</v>
      </c>
      <c r="I176" t="s">
        <v>526</v>
      </c>
      <c r="J176" t="s">
        <v>6</v>
      </c>
      <c r="K176" t="s">
        <v>527</v>
      </c>
      <c r="L176">
        <v>1191</v>
      </c>
      <c r="N176">
        <v>1013</v>
      </c>
      <c r="O176" t="s">
        <v>401</v>
      </c>
      <c r="P176" t="s">
        <v>401</v>
      </c>
      <c r="Q176">
        <v>1</v>
      </c>
      <c r="W176">
        <v>0</v>
      </c>
      <c r="X176">
        <v>-362667798</v>
      </c>
      <c r="Y176">
        <v>0.9</v>
      </c>
      <c r="AA176">
        <v>0</v>
      </c>
      <c r="AB176">
        <v>0</v>
      </c>
      <c r="AC176">
        <v>0</v>
      </c>
      <c r="AD176">
        <v>70.459999999999994</v>
      </c>
      <c r="AE176">
        <v>0</v>
      </c>
      <c r="AF176">
        <v>0</v>
      </c>
      <c r="AG176">
        <v>0</v>
      </c>
      <c r="AH176">
        <v>10.5</v>
      </c>
      <c r="AI176">
        <v>1</v>
      </c>
      <c r="AJ176">
        <v>1</v>
      </c>
      <c r="AK176">
        <v>1</v>
      </c>
      <c r="AL176">
        <v>6.71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0.9</v>
      </c>
      <c r="AU176" t="s">
        <v>6</v>
      </c>
      <c r="AV176">
        <v>1</v>
      </c>
      <c r="AW176">
        <v>2</v>
      </c>
      <c r="AX176">
        <v>28045658</v>
      </c>
      <c r="AY176">
        <v>1</v>
      </c>
      <c r="AZ176">
        <v>0</v>
      </c>
      <c r="BA176">
        <v>159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Y176*Source!I71</f>
        <v>0.9</v>
      </c>
      <c r="CY176">
        <f>AD176</f>
        <v>70.459999999999994</v>
      </c>
      <c r="CZ176">
        <f>AH176</f>
        <v>10.5</v>
      </c>
      <c r="DA176">
        <f>AL176</f>
        <v>6.71</v>
      </c>
      <c r="DB176">
        <f t="shared" si="40"/>
        <v>9.4499999999999993</v>
      </c>
      <c r="DC176">
        <f t="shared" si="41"/>
        <v>0</v>
      </c>
    </row>
    <row r="177" spans="1:107" x14ac:dyDescent="0.2">
      <c r="A177">
        <f>ROW(Source!A71)</f>
        <v>71</v>
      </c>
      <c r="B177">
        <v>28045061</v>
      </c>
      <c r="C177">
        <v>28045657</v>
      </c>
      <c r="D177">
        <v>25412928</v>
      </c>
      <c r="E177">
        <v>1</v>
      </c>
      <c r="F177">
        <v>1</v>
      </c>
      <c r="G177">
        <v>1</v>
      </c>
      <c r="H177">
        <v>1</v>
      </c>
      <c r="I177" t="s">
        <v>413</v>
      </c>
      <c r="J177" t="s">
        <v>6</v>
      </c>
      <c r="K177" t="s">
        <v>414</v>
      </c>
      <c r="L177">
        <v>1191</v>
      </c>
      <c r="N177">
        <v>1013</v>
      </c>
      <c r="O177" t="s">
        <v>401</v>
      </c>
      <c r="P177" t="s">
        <v>401</v>
      </c>
      <c r="Q177">
        <v>1</v>
      </c>
      <c r="W177">
        <v>0</v>
      </c>
      <c r="X177">
        <v>-1417349443</v>
      </c>
      <c r="Y177">
        <v>0.2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6.71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0.2</v>
      </c>
      <c r="AU177" t="s">
        <v>6</v>
      </c>
      <c r="AV177">
        <v>2</v>
      </c>
      <c r="AW177">
        <v>2</v>
      </c>
      <c r="AX177">
        <v>28045659</v>
      </c>
      <c r="AY177">
        <v>1</v>
      </c>
      <c r="AZ177">
        <v>0</v>
      </c>
      <c r="BA177">
        <v>160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Y177*Source!I71</f>
        <v>0.2</v>
      </c>
      <c r="CY177">
        <f>AD177</f>
        <v>0</v>
      </c>
      <c r="CZ177">
        <f>AH177</f>
        <v>0</v>
      </c>
      <c r="DA177">
        <f>AL177</f>
        <v>1</v>
      </c>
      <c r="DB177">
        <f t="shared" si="40"/>
        <v>0</v>
      </c>
      <c r="DC177">
        <f t="shared" si="41"/>
        <v>0</v>
      </c>
    </row>
    <row r="178" spans="1:107" x14ac:dyDescent="0.2">
      <c r="A178">
        <f>ROW(Source!A71)</f>
        <v>71</v>
      </c>
      <c r="B178">
        <v>28045061</v>
      </c>
      <c r="C178">
        <v>28045657</v>
      </c>
      <c r="D178">
        <v>25230220</v>
      </c>
      <c r="E178">
        <v>1</v>
      </c>
      <c r="F178">
        <v>1</v>
      </c>
      <c r="G178">
        <v>1</v>
      </c>
      <c r="H178">
        <v>2</v>
      </c>
      <c r="I178" t="s">
        <v>415</v>
      </c>
      <c r="J178" t="s">
        <v>416</v>
      </c>
      <c r="K178" t="s">
        <v>417</v>
      </c>
      <c r="L178">
        <v>1368</v>
      </c>
      <c r="N178">
        <v>1011</v>
      </c>
      <c r="O178" t="s">
        <v>405</v>
      </c>
      <c r="P178" t="s">
        <v>405</v>
      </c>
      <c r="Q178">
        <v>1</v>
      </c>
      <c r="W178">
        <v>0</v>
      </c>
      <c r="X178">
        <v>-1718674368</v>
      </c>
      <c r="Y178">
        <v>0.1</v>
      </c>
      <c r="AA178">
        <v>0</v>
      </c>
      <c r="AB178">
        <v>751.45</v>
      </c>
      <c r="AC178">
        <v>13.5</v>
      </c>
      <c r="AD178">
        <v>0</v>
      </c>
      <c r="AE178">
        <v>0</v>
      </c>
      <c r="AF178">
        <v>111.99</v>
      </c>
      <c r="AG178">
        <v>13.5</v>
      </c>
      <c r="AH178">
        <v>0</v>
      </c>
      <c r="AI178">
        <v>1</v>
      </c>
      <c r="AJ178">
        <v>6.71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0.1</v>
      </c>
      <c r="AU178" t="s">
        <v>6</v>
      </c>
      <c r="AV178">
        <v>0</v>
      </c>
      <c r="AW178">
        <v>2</v>
      </c>
      <c r="AX178">
        <v>28045660</v>
      </c>
      <c r="AY178">
        <v>1</v>
      </c>
      <c r="AZ178">
        <v>0</v>
      </c>
      <c r="BA178">
        <v>161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Y178*Source!I71</f>
        <v>0.1</v>
      </c>
      <c r="CY178">
        <f>AB178</f>
        <v>751.45</v>
      </c>
      <c r="CZ178">
        <f>AF178</f>
        <v>111.99</v>
      </c>
      <c r="DA178">
        <f>AJ178</f>
        <v>6.71</v>
      </c>
      <c r="DB178">
        <f t="shared" si="40"/>
        <v>11.2</v>
      </c>
      <c r="DC178">
        <f t="shared" si="41"/>
        <v>1.35</v>
      </c>
    </row>
    <row r="179" spans="1:107" x14ac:dyDescent="0.2">
      <c r="A179">
        <f>ROW(Source!A71)</f>
        <v>71</v>
      </c>
      <c r="B179">
        <v>28045061</v>
      </c>
      <c r="C179">
        <v>28045657</v>
      </c>
      <c r="D179">
        <v>25231607</v>
      </c>
      <c r="E179">
        <v>1</v>
      </c>
      <c r="F179">
        <v>1</v>
      </c>
      <c r="G179">
        <v>1</v>
      </c>
      <c r="H179">
        <v>2</v>
      </c>
      <c r="I179" t="s">
        <v>421</v>
      </c>
      <c r="J179" t="s">
        <v>422</v>
      </c>
      <c r="K179" t="s">
        <v>423</v>
      </c>
      <c r="L179">
        <v>1368</v>
      </c>
      <c r="N179">
        <v>1011</v>
      </c>
      <c r="O179" t="s">
        <v>405</v>
      </c>
      <c r="P179" t="s">
        <v>405</v>
      </c>
      <c r="Q179">
        <v>1</v>
      </c>
      <c r="W179">
        <v>0</v>
      </c>
      <c r="X179">
        <v>1372534845</v>
      </c>
      <c r="Y179">
        <v>0.1</v>
      </c>
      <c r="AA179">
        <v>0</v>
      </c>
      <c r="AB179">
        <v>440.91</v>
      </c>
      <c r="AC179">
        <v>11.6</v>
      </c>
      <c r="AD179">
        <v>0</v>
      </c>
      <c r="AE179">
        <v>0</v>
      </c>
      <c r="AF179">
        <v>65.709999999999994</v>
      </c>
      <c r="AG179">
        <v>11.6</v>
      </c>
      <c r="AH179">
        <v>0</v>
      </c>
      <c r="AI179">
        <v>1</v>
      </c>
      <c r="AJ179">
        <v>6.71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0.1</v>
      </c>
      <c r="AU179" t="s">
        <v>6</v>
      </c>
      <c r="AV179">
        <v>0</v>
      </c>
      <c r="AW179">
        <v>2</v>
      </c>
      <c r="AX179">
        <v>28045661</v>
      </c>
      <c r="AY179">
        <v>1</v>
      </c>
      <c r="AZ179">
        <v>0</v>
      </c>
      <c r="BA179">
        <v>162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Y179*Source!I71</f>
        <v>0.1</v>
      </c>
      <c r="CY179">
        <f>AB179</f>
        <v>440.91</v>
      </c>
      <c r="CZ179">
        <f>AF179</f>
        <v>65.709999999999994</v>
      </c>
      <c r="DA179">
        <f>AJ179</f>
        <v>6.71</v>
      </c>
      <c r="DB179">
        <f t="shared" si="40"/>
        <v>6.57</v>
      </c>
      <c r="DC179">
        <f t="shared" si="41"/>
        <v>1.1599999999999999</v>
      </c>
    </row>
    <row r="180" spans="1:107" x14ac:dyDescent="0.2">
      <c r="A180">
        <f>ROW(Source!A71)</f>
        <v>71</v>
      </c>
      <c r="B180">
        <v>28045061</v>
      </c>
      <c r="C180">
        <v>28045657</v>
      </c>
      <c r="D180">
        <v>25150263</v>
      </c>
      <c r="E180">
        <v>1</v>
      </c>
      <c r="F180">
        <v>1</v>
      </c>
      <c r="G180">
        <v>1</v>
      </c>
      <c r="H180">
        <v>3</v>
      </c>
      <c r="I180" t="s">
        <v>496</v>
      </c>
      <c r="J180" t="s">
        <v>497</v>
      </c>
      <c r="K180" t="s">
        <v>498</v>
      </c>
      <c r="L180">
        <v>1346</v>
      </c>
      <c r="N180">
        <v>1009</v>
      </c>
      <c r="O180" t="s">
        <v>197</v>
      </c>
      <c r="P180" t="s">
        <v>197</v>
      </c>
      <c r="Q180">
        <v>1</v>
      </c>
      <c r="W180">
        <v>0</v>
      </c>
      <c r="X180">
        <v>-1088866022</v>
      </c>
      <c r="Y180">
        <v>0.01</v>
      </c>
      <c r="AA180">
        <v>203.98</v>
      </c>
      <c r="AB180">
        <v>0</v>
      </c>
      <c r="AC180">
        <v>0</v>
      </c>
      <c r="AD180">
        <v>0</v>
      </c>
      <c r="AE180">
        <v>30.4</v>
      </c>
      <c r="AF180">
        <v>0</v>
      </c>
      <c r="AG180">
        <v>0</v>
      </c>
      <c r="AH180">
        <v>0</v>
      </c>
      <c r="AI180">
        <v>6.71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0.01</v>
      </c>
      <c r="AU180" t="s">
        <v>6</v>
      </c>
      <c r="AV180">
        <v>0</v>
      </c>
      <c r="AW180">
        <v>2</v>
      </c>
      <c r="AX180">
        <v>28045662</v>
      </c>
      <c r="AY180">
        <v>1</v>
      </c>
      <c r="AZ180">
        <v>0</v>
      </c>
      <c r="BA180">
        <v>163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Y180*Source!I71</f>
        <v>0.01</v>
      </c>
      <c r="CY180">
        <f>AA180</f>
        <v>203.98</v>
      </c>
      <c r="CZ180">
        <f>AE180</f>
        <v>30.4</v>
      </c>
      <c r="DA180">
        <f>AI180</f>
        <v>6.71</v>
      </c>
      <c r="DB180">
        <f t="shared" si="40"/>
        <v>0.3</v>
      </c>
      <c r="DC180">
        <f t="shared" si="41"/>
        <v>0</v>
      </c>
    </row>
    <row r="181" spans="1:107" x14ac:dyDescent="0.2">
      <c r="A181">
        <f>ROW(Source!A71)</f>
        <v>71</v>
      </c>
      <c r="B181">
        <v>28045061</v>
      </c>
      <c r="C181">
        <v>28045657</v>
      </c>
      <c r="D181">
        <v>25152616</v>
      </c>
      <c r="E181">
        <v>1</v>
      </c>
      <c r="F181">
        <v>1</v>
      </c>
      <c r="G181">
        <v>1</v>
      </c>
      <c r="H181">
        <v>3</v>
      </c>
      <c r="I181" t="s">
        <v>528</v>
      </c>
      <c r="J181" t="s">
        <v>529</v>
      </c>
      <c r="K181" t="s">
        <v>465</v>
      </c>
      <c r="L181">
        <v>1346</v>
      </c>
      <c r="N181">
        <v>1009</v>
      </c>
      <c r="O181" t="s">
        <v>197</v>
      </c>
      <c r="P181" t="s">
        <v>197</v>
      </c>
      <c r="Q181">
        <v>1</v>
      </c>
      <c r="W181">
        <v>0</v>
      </c>
      <c r="X181">
        <v>103900845</v>
      </c>
      <c r="Y181">
        <v>0.3</v>
      </c>
      <c r="AA181">
        <v>60.66</v>
      </c>
      <c r="AB181">
        <v>0</v>
      </c>
      <c r="AC181">
        <v>0</v>
      </c>
      <c r="AD181">
        <v>0</v>
      </c>
      <c r="AE181">
        <v>9.0399999999999991</v>
      </c>
      <c r="AF181">
        <v>0</v>
      </c>
      <c r="AG181">
        <v>0</v>
      </c>
      <c r="AH181">
        <v>0</v>
      </c>
      <c r="AI181">
        <v>6.71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0.3</v>
      </c>
      <c r="AU181" t="s">
        <v>6</v>
      </c>
      <c r="AV181">
        <v>0</v>
      </c>
      <c r="AW181">
        <v>2</v>
      </c>
      <c r="AX181">
        <v>28045663</v>
      </c>
      <c r="AY181">
        <v>1</v>
      </c>
      <c r="AZ181">
        <v>0</v>
      </c>
      <c r="BA181">
        <v>164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Y181*Source!I71</f>
        <v>0.3</v>
      </c>
      <c r="CY181">
        <f>AA181</f>
        <v>60.66</v>
      </c>
      <c r="CZ181">
        <f>AE181</f>
        <v>9.0399999999999991</v>
      </c>
      <c r="DA181">
        <f>AI181</f>
        <v>6.71</v>
      </c>
      <c r="DB181">
        <f t="shared" si="40"/>
        <v>2.71</v>
      </c>
      <c r="DC181">
        <f t="shared" si="41"/>
        <v>0</v>
      </c>
    </row>
    <row r="182" spans="1:107" x14ac:dyDescent="0.2">
      <c r="A182">
        <f>ROW(Source!A71)</f>
        <v>71</v>
      </c>
      <c r="B182">
        <v>28045061</v>
      </c>
      <c r="C182">
        <v>28045657</v>
      </c>
      <c r="D182">
        <v>25174136</v>
      </c>
      <c r="E182">
        <v>1</v>
      </c>
      <c r="F182">
        <v>1</v>
      </c>
      <c r="G182">
        <v>1</v>
      </c>
      <c r="H182">
        <v>3</v>
      </c>
      <c r="I182" t="s">
        <v>530</v>
      </c>
      <c r="J182" t="s">
        <v>531</v>
      </c>
      <c r="K182" t="s">
        <v>532</v>
      </c>
      <c r="L182">
        <v>1348</v>
      </c>
      <c r="N182">
        <v>1009</v>
      </c>
      <c r="O182" t="s">
        <v>24</v>
      </c>
      <c r="P182" t="s">
        <v>24</v>
      </c>
      <c r="Q182">
        <v>1000</v>
      </c>
      <c r="W182">
        <v>0</v>
      </c>
      <c r="X182">
        <v>-1598896989</v>
      </c>
      <c r="Y182">
        <v>5.9999999999999995E-4</v>
      </c>
      <c r="AA182">
        <v>33550</v>
      </c>
      <c r="AB182">
        <v>0</v>
      </c>
      <c r="AC182">
        <v>0</v>
      </c>
      <c r="AD182">
        <v>0</v>
      </c>
      <c r="AE182">
        <v>5000</v>
      </c>
      <c r="AF182">
        <v>0</v>
      </c>
      <c r="AG182">
        <v>0</v>
      </c>
      <c r="AH182">
        <v>0</v>
      </c>
      <c r="AI182">
        <v>6.71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5.9999999999999995E-4</v>
      </c>
      <c r="AU182" t="s">
        <v>6</v>
      </c>
      <c r="AV182">
        <v>0</v>
      </c>
      <c r="AW182">
        <v>2</v>
      </c>
      <c r="AX182">
        <v>28045664</v>
      </c>
      <c r="AY182">
        <v>1</v>
      </c>
      <c r="AZ182">
        <v>0</v>
      </c>
      <c r="BA182">
        <v>165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Y182*Source!I71</f>
        <v>5.9999999999999995E-4</v>
      </c>
      <c r="CY182">
        <f>AA182</f>
        <v>33550</v>
      </c>
      <c r="CZ182">
        <f>AE182</f>
        <v>5000</v>
      </c>
      <c r="DA182">
        <f>AI182</f>
        <v>6.71</v>
      </c>
      <c r="DB182">
        <f t="shared" si="40"/>
        <v>3</v>
      </c>
      <c r="DC182">
        <f t="shared" si="41"/>
        <v>0</v>
      </c>
    </row>
    <row r="183" spans="1:107" x14ac:dyDescent="0.2">
      <c r="A183">
        <f>ROW(Source!A71)</f>
        <v>71</v>
      </c>
      <c r="B183">
        <v>28045061</v>
      </c>
      <c r="C183">
        <v>28045657</v>
      </c>
      <c r="D183">
        <v>25203483</v>
      </c>
      <c r="E183">
        <v>1</v>
      </c>
      <c r="F183">
        <v>1</v>
      </c>
      <c r="G183">
        <v>1</v>
      </c>
      <c r="H183">
        <v>3</v>
      </c>
      <c r="I183" t="s">
        <v>146</v>
      </c>
      <c r="J183" t="s">
        <v>148</v>
      </c>
      <c r="K183" t="s">
        <v>147</v>
      </c>
      <c r="L183">
        <v>1354</v>
      </c>
      <c r="N183">
        <v>1010</v>
      </c>
      <c r="O183" t="s">
        <v>61</v>
      </c>
      <c r="P183" t="s">
        <v>61</v>
      </c>
      <c r="Q183">
        <v>1</v>
      </c>
      <c r="W183">
        <v>0</v>
      </c>
      <c r="X183">
        <v>246778608</v>
      </c>
      <c r="Y183">
        <v>1</v>
      </c>
      <c r="AA183">
        <v>3880.59</v>
      </c>
      <c r="AB183">
        <v>0</v>
      </c>
      <c r="AC183">
        <v>0</v>
      </c>
      <c r="AD183">
        <v>0</v>
      </c>
      <c r="AE183">
        <v>578.33000000000004</v>
      </c>
      <c r="AF183">
        <v>0</v>
      </c>
      <c r="AG183">
        <v>0</v>
      </c>
      <c r="AH183">
        <v>0</v>
      </c>
      <c r="AI183">
        <v>6.71</v>
      </c>
      <c r="AJ183">
        <v>1</v>
      </c>
      <c r="AK183">
        <v>1</v>
      </c>
      <c r="AL183">
        <v>1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6</v>
      </c>
      <c r="AT183">
        <v>1</v>
      </c>
      <c r="AU183" t="s">
        <v>6</v>
      </c>
      <c r="AV183">
        <v>0</v>
      </c>
      <c r="AW183">
        <v>1</v>
      </c>
      <c r="AX183">
        <v>-1</v>
      </c>
      <c r="AY183">
        <v>0</v>
      </c>
      <c r="AZ183">
        <v>0</v>
      </c>
      <c r="BA183" t="s">
        <v>6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Y183*Source!I71</f>
        <v>1</v>
      </c>
      <c r="CY183">
        <f>AA183</f>
        <v>3880.59</v>
      </c>
      <c r="CZ183">
        <f>AE183</f>
        <v>578.33000000000004</v>
      </c>
      <c r="DA183">
        <f>AI183</f>
        <v>6.71</v>
      </c>
      <c r="DB183">
        <f t="shared" si="40"/>
        <v>578.33000000000004</v>
      </c>
      <c r="DC183">
        <f t="shared" si="41"/>
        <v>0</v>
      </c>
    </row>
    <row r="184" spans="1:107" x14ac:dyDescent="0.2">
      <c r="A184">
        <f>ROW(Source!A71)</f>
        <v>71</v>
      </c>
      <c r="B184">
        <v>28045061</v>
      </c>
      <c r="C184">
        <v>28045657</v>
      </c>
      <c r="D184">
        <v>25147235</v>
      </c>
      <c r="E184">
        <v>17</v>
      </c>
      <c r="F184">
        <v>1</v>
      </c>
      <c r="G184">
        <v>1</v>
      </c>
      <c r="H184">
        <v>3</v>
      </c>
      <c r="I184" t="s">
        <v>446</v>
      </c>
      <c r="J184" t="s">
        <v>6</v>
      </c>
      <c r="K184" t="s">
        <v>447</v>
      </c>
      <c r="L184">
        <v>1374</v>
      </c>
      <c r="N184">
        <v>1013</v>
      </c>
      <c r="O184" t="s">
        <v>448</v>
      </c>
      <c r="P184" t="s">
        <v>448</v>
      </c>
      <c r="Q184">
        <v>1</v>
      </c>
      <c r="W184">
        <v>0</v>
      </c>
      <c r="X184">
        <v>-1731369543</v>
      </c>
      <c r="Y184">
        <v>0.19</v>
      </c>
      <c r="AA184">
        <v>1</v>
      </c>
      <c r="AB184">
        <v>0</v>
      </c>
      <c r="AC184">
        <v>0</v>
      </c>
      <c r="AD184">
        <v>0</v>
      </c>
      <c r="AE184">
        <v>1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6</v>
      </c>
      <c r="AT184">
        <v>0.19</v>
      </c>
      <c r="AU184" t="s">
        <v>6</v>
      </c>
      <c r="AV184">
        <v>0</v>
      </c>
      <c r="AW184">
        <v>2</v>
      </c>
      <c r="AX184">
        <v>28045665</v>
      </c>
      <c r="AY184">
        <v>1</v>
      </c>
      <c r="AZ184">
        <v>0</v>
      </c>
      <c r="BA184">
        <v>166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Y184*Source!I71</f>
        <v>0.19</v>
      </c>
      <c r="CY184">
        <f>AA184</f>
        <v>1</v>
      </c>
      <c r="CZ184">
        <f>AE184</f>
        <v>1</v>
      </c>
      <c r="DA184">
        <f>AI184</f>
        <v>1</v>
      </c>
      <c r="DB184">
        <f t="shared" si="40"/>
        <v>0.19</v>
      </c>
      <c r="DC184">
        <f t="shared" si="41"/>
        <v>0</v>
      </c>
    </row>
    <row r="185" spans="1:107" x14ac:dyDescent="0.2">
      <c r="A185">
        <f>ROW(Source!A74)</f>
        <v>74</v>
      </c>
      <c r="B185">
        <v>28045047</v>
      </c>
      <c r="C185">
        <v>28045668</v>
      </c>
      <c r="D185">
        <v>25418254</v>
      </c>
      <c r="E185">
        <v>1</v>
      </c>
      <c r="F185">
        <v>1</v>
      </c>
      <c r="G185">
        <v>1</v>
      </c>
      <c r="H185">
        <v>1</v>
      </c>
      <c r="I185" t="s">
        <v>533</v>
      </c>
      <c r="J185" t="s">
        <v>6</v>
      </c>
      <c r="K185" t="s">
        <v>534</v>
      </c>
      <c r="L185">
        <v>1191</v>
      </c>
      <c r="N185">
        <v>1013</v>
      </c>
      <c r="O185" t="s">
        <v>401</v>
      </c>
      <c r="P185" t="s">
        <v>401</v>
      </c>
      <c r="Q185">
        <v>1</v>
      </c>
      <c r="W185">
        <v>0</v>
      </c>
      <c r="X185">
        <v>1983201532</v>
      </c>
      <c r="Y185">
        <v>1.56</v>
      </c>
      <c r="AA185">
        <v>0</v>
      </c>
      <c r="AB185">
        <v>0</v>
      </c>
      <c r="AC185">
        <v>0</v>
      </c>
      <c r="AD185">
        <v>9.51</v>
      </c>
      <c r="AE185">
        <v>0</v>
      </c>
      <c r="AF185">
        <v>0</v>
      </c>
      <c r="AG185">
        <v>0</v>
      </c>
      <c r="AH185">
        <v>9.51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6</v>
      </c>
      <c r="AT185">
        <v>1.56</v>
      </c>
      <c r="AU185" t="s">
        <v>6</v>
      </c>
      <c r="AV185">
        <v>1</v>
      </c>
      <c r="AW185">
        <v>2</v>
      </c>
      <c r="AX185">
        <v>28045669</v>
      </c>
      <c r="AY185">
        <v>1</v>
      </c>
      <c r="AZ185">
        <v>0</v>
      </c>
      <c r="BA185">
        <v>167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Y185*Source!I74</f>
        <v>3.12</v>
      </c>
      <c r="CY185">
        <f>AD185</f>
        <v>9.51</v>
      </c>
      <c r="CZ185">
        <f>AH185</f>
        <v>9.51</v>
      </c>
      <c r="DA185">
        <f>AL185</f>
        <v>1</v>
      </c>
      <c r="DB185">
        <f t="shared" si="40"/>
        <v>14.84</v>
      </c>
      <c r="DC185">
        <f t="shared" si="41"/>
        <v>0</v>
      </c>
    </row>
    <row r="186" spans="1:107" x14ac:dyDescent="0.2">
      <c r="A186">
        <f>ROW(Source!A74)</f>
        <v>74</v>
      </c>
      <c r="B186">
        <v>28045047</v>
      </c>
      <c r="C186">
        <v>28045668</v>
      </c>
      <c r="D186">
        <v>25231911</v>
      </c>
      <c r="E186">
        <v>1</v>
      </c>
      <c r="F186">
        <v>1</v>
      </c>
      <c r="G186">
        <v>1</v>
      </c>
      <c r="H186">
        <v>2</v>
      </c>
      <c r="I186" t="s">
        <v>427</v>
      </c>
      <c r="J186" t="s">
        <v>428</v>
      </c>
      <c r="K186" t="s">
        <v>429</v>
      </c>
      <c r="L186">
        <v>1368</v>
      </c>
      <c r="N186">
        <v>1011</v>
      </c>
      <c r="O186" t="s">
        <v>405</v>
      </c>
      <c r="P186" t="s">
        <v>405</v>
      </c>
      <c r="Q186">
        <v>1</v>
      </c>
      <c r="W186">
        <v>0</v>
      </c>
      <c r="X186">
        <v>-353815937</v>
      </c>
      <c r="Y186">
        <v>0.13</v>
      </c>
      <c r="AA186">
        <v>0</v>
      </c>
      <c r="AB186">
        <v>8.1</v>
      </c>
      <c r="AC186">
        <v>0</v>
      </c>
      <c r="AD186">
        <v>0</v>
      </c>
      <c r="AE186">
        <v>0</v>
      </c>
      <c r="AF186">
        <v>8.1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0.13</v>
      </c>
      <c r="AU186" t="s">
        <v>6</v>
      </c>
      <c r="AV186">
        <v>0</v>
      </c>
      <c r="AW186">
        <v>2</v>
      </c>
      <c r="AX186">
        <v>28045670</v>
      </c>
      <c r="AY186">
        <v>1</v>
      </c>
      <c r="AZ186">
        <v>0</v>
      </c>
      <c r="BA186">
        <v>168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Y186*Source!I74</f>
        <v>0.26</v>
      </c>
      <c r="CY186">
        <f>AB186</f>
        <v>8.1</v>
      </c>
      <c r="CZ186">
        <f>AF186</f>
        <v>8.1</v>
      </c>
      <c r="DA186">
        <f>AJ186</f>
        <v>1</v>
      </c>
      <c r="DB186">
        <f t="shared" si="40"/>
        <v>1.05</v>
      </c>
      <c r="DC186">
        <f t="shared" si="41"/>
        <v>0</v>
      </c>
    </row>
    <row r="187" spans="1:107" x14ac:dyDescent="0.2">
      <c r="A187">
        <f>ROW(Source!A74)</f>
        <v>74</v>
      </c>
      <c r="B187">
        <v>28045047</v>
      </c>
      <c r="C187">
        <v>28045668</v>
      </c>
      <c r="D187">
        <v>25148213</v>
      </c>
      <c r="E187">
        <v>1</v>
      </c>
      <c r="F187">
        <v>1</v>
      </c>
      <c r="G187">
        <v>1</v>
      </c>
      <c r="H187">
        <v>3</v>
      </c>
      <c r="I187" t="s">
        <v>535</v>
      </c>
      <c r="J187" t="s">
        <v>536</v>
      </c>
      <c r="K187" t="s">
        <v>537</v>
      </c>
      <c r="L187">
        <v>1346</v>
      </c>
      <c r="N187">
        <v>1009</v>
      </c>
      <c r="O187" t="s">
        <v>197</v>
      </c>
      <c r="P187" t="s">
        <v>197</v>
      </c>
      <c r="Q187">
        <v>1</v>
      </c>
      <c r="W187">
        <v>0</v>
      </c>
      <c r="X187">
        <v>618806536</v>
      </c>
      <c r="Y187">
        <v>6.0000000000000001E-3</v>
      </c>
      <c r="AA187">
        <v>44.97</v>
      </c>
      <c r="AB187">
        <v>0</v>
      </c>
      <c r="AC187">
        <v>0</v>
      </c>
      <c r="AD187">
        <v>0</v>
      </c>
      <c r="AE187">
        <v>44.97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6.0000000000000001E-3</v>
      </c>
      <c r="AU187" t="s">
        <v>6</v>
      </c>
      <c r="AV187">
        <v>0</v>
      </c>
      <c r="AW187">
        <v>2</v>
      </c>
      <c r="AX187">
        <v>28045671</v>
      </c>
      <c r="AY187">
        <v>1</v>
      </c>
      <c r="AZ187">
        <v>0</v>
      </c>
      <c r="BA187">
        <v>169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Y187*Source!I74</f>
        <v>1.2E-2</v>
      </c>
      <c r="CY187">
        <f t="shared" ref="CY187:CY199" si="42">AA187</f>
        <v>44.97</v>
      </c>
      <c r="CZ187">
        <f t="shared" ref="CZ187:CZ199" si="43">AE187</f>
        <v>44.97</v>
      </c>
      <c r="DA187">
        <f t="shared" ref="DA187:DA199" si="44">AI187</f>
        <v>1</v>
      </c>
      <c r="DB187">
        <f t="shared" si="40"/>
        <v>0.27</v>
      </c>
      <c r="DC187">
        <f t="shared" si="41"/>
        <v>0</v>
      </c>
    </row>
    <row r="188" spans="1:107" x14ac:dyDescent="0.2">
      <c r="A188">
        <f>ROW(Source!A74)</f>
        <v>74</v>
      </c>
      <c r="B188">
        <v>28045047</v>
      </c>
      <c r="C188">
        <v>28045668</v>
      </c>
      <c r="D188">
        <v>25149944</v>
      </c>
      <c r="E188">
        <v>1</v>
      </c>
      <c r="F188">
        <v>1</v>
      </c>
      <c r="G188">
        <v>1</v>
      </c>
      <c r="H188">
        <v>3</v>
      </c>
      <c r="I188" t="s">
        <v>538</v>
      </c>
      <c r="J188" t="s">
        <v>539</v>
      </c>
      <c r="K188" t="s">
        <v>540</v>
      </c>
      <c r="L188">
        <v>1346</v>
      </c>
      <c r="N188">
        <v>1009</v>
      </c>
      <c r="O188" t="s">
        <v>197</v>
      </c>
      <c r="P188" t="s">
        <v>197</v>
      </c>
      <c r="Q188">
        <v>1</v>
      </c>
      <c r="W188">
        <v>0</v>
      </c>
      <c r="X188">
        <v>56922527</v>
      </c>
      <c r="Y188">
        <v>1E-3</v>
      </c>
      <c r="AA188">
        <v>11.5</v>
      </c>
      <c r="AB188">
        <v>0</v>
      </c>
      <c r="AC188">
        <v>0</v>
      </c>
      <c r="AD188">
        <v>0</v>
      </c>
      <c r="AE188">
        <v>11.5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1E-3</v>
      </c>
      <c r="AU188" t="s">
        <v>6</v>
      </c>
      <c r="AV188">
        <v>0</v>
      </c>
      <c r="AW188">
        <v>2</v>
      </c>
      <c r="AX188">
        <v>28045672</v>
      </c>
      <c r="AY188">
        <v>1</v>
      </c>
      <c r="AZ188">
        <v>0</v>
      </c>
      <c r="BA188">
        <v>170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Y188*Source!I74</f>
        <v>2E-3</v>
      </c>
      <c r="CY188">
        <f t="shared" si="42"/>
        <v>11.5</v>
      </c>
      <c r="CZ188">
        <f t="shared" si="43"/>
        <v>11.5</v>
      </c>
      <c r="DA188">
        <f t="shared" si="44"/>
        <v>1</v>
      </c>
      <c r="DB188">
        <f t="shared" si="40"/>
        <v>0.01</v>
      </c>
      <c r="DC188">
        <f t="shared" si="41"/>
        <v>0</v>
      </c>
    </row>
    <row r="189" spans="1:107" x14ac:dyDescent="0.2">
      <c r="A189">
        <f>ROW(Source!A74)</f>
        <v>74</v>
      </c>
      <c r="B189">
        <v>28045047</v>
      </c>
      <c r="C189">
        <v>28045668</v>
      </c>
      <c r="D189">
        <v>25150263</v>
      </c>
      <c r="E189">
        <v>1</v>
      </c>
      <c r="F189">
        <v>1</v>
      </c>
      <c r="G189">
        <v>1</v>
      </c>
      <c r="H189">
        <v>3</v>
      </c>
      <c r="I189" t="s">
        <v>496</v>
      </c>
      <c r="J189" t="s">
        <v>497</v>
      </c>
      <c r="K189" t="s">
        <v>498</v>
      </c>
      <c r="L189">
        <v>1346</v>
      </c>
      <c r="N189">
        <v>1009</v>
      </c>
      <c r="O189" t="s">
        <v>197</v>
      </c>
      <c r="P189" t="s">
        <v>197</v>
      </c>
      <c r="Q189">
        <v>1</v>
      </c>
      <c r="W189">
        <v>0</v>
      </c>
      <c r="X189">
        <v>-1088866022</v>
      </c>
      <c r="Y189">
        <v>1.2E-2</v>
      </c>
      <c r="AA189">
        <v>30.4</v>
      </c>
      <c r="AB189">
        <v>0</v>
      </c>
      <c r="AC189">
        <v>0</v>
      </c>
      <c r="AD189">
        <v>0</v>
      </c>
      <c r="AE189">
        <v>30.4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1.2E-2</v>
      </c>
      <c r="AU189" t="s">
        <v>6</v>
      </c>
      <c r="AV189">
        <v>0</v>
      </c>
      <c r="AW189">
        <v>2</v>
      </c>
      <c r="AX189">
        <v>28045673</v>
      </c>
      <c r="AY189">
        <v>1</v>
      </c>
      <c r="AZ189">
        <v>0</v>
      </c>
      <c r="BA189">
        <v>171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Y189*Source!I74</f>
        <v>2.4E-2</v>
      </c>
      <c r="CY189">
        <f t="shared" si="42"/>
        <v>30.4</v>
      </c>
      <c r="CZ189">
        <f t="shared" si="43"/>
        <v>30.4</v>
      </c>
      <c r="DA189">
        <f t="shared" si="44"/>
        <v>1</v>
      </c>
      <c r="DB189">
        <f t="shared" si="40"/>
        <v>0.36</v>
      </c>
      <c r="DC189">
        <f t="shared" si="41"/>
        <v>0</v>
      </c>
    </row>
    <row r="190" spans="1:107" x14ac:dyDescent="0.2">
      <c r="A190">
        <f>ROW(Source!A74)</f>
        <v>74</v>
      </c>
      <c r="B190">
        <v>28045047</v>
      </c>
      <c r="C190">
        <v>28045668</v>
      </c>
      <c r="D190">
        <v>25151427</v>
      </c>
      <c r="E190">
        <v>1</v>
      </c>
      <c r="F190">
        <v>1</v>
      </c>
      <c r="G190">
        <v>1</v>
      </c>
      <c r="H190">
        <v>3</v>
      </c>
      <c r="I190" t="s">
        <v>541</v>
      </c>
      <c r="J190" t="s">
        <v>542</v>
      </c>
      <c r="K190" t="s">
        <v>543</v>
      </c>
      <c r="L190">
        <v>1346</v>
      </c>
      <c r="N190">
        <v>1009</v>
      </c>
      <c r="O190" t="s">
        <v>197</v>
      </c>
      <c r="P190" t="s">
        <v>197</v>
      </c>
      <c r="Q190">
        <v>1</v>
      </c>
      <c r="W190">
        <v>0</v>
      </c>
      <c r="X190">
        <v>586013393</v>
      </c>
      <c r="Y190">
        <v>7.0000000000000007E-2</v>
      </c>
      <c r="AA190">
        <v>10.57</v>
      </c>
      <c r="AB190">
        <v>0</v>
      </c>
      <c r="AC190">
        <v>0</v>
      </c>
      <c r="AD190">
        <v>0</v>
      </c>
      <c r="AE190">
        <v>10.57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7.0000000000000007E-2</v>
      </c>
      <c r="AU190" t="s">
        <v>6</v>
      </c>
      <c r="AV190">
        <v>0</v>
      </c>
      <c r="AW190">
        <v>2</v>
      </c>
      <c r="AX190">
        <v>28045674</v>
      </c>
      <c r="AY190">
        <v>1</v>
      </c>
      <c r="AZ190">
        <v>0</v>
      </c>
      <c r="BA190">
        <v>172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Y190*Source!I74</f>
        <v>0.14000000000000001</v>
      </c>
      <c r="CY190">
        <f t="shared" si="42"/>
        <v>10.57</v>
      </c>
      <c r="CZ190">
        <f t="shared" si="43"/>
        <v>10.57</v>
      </c>
      <c r="DA190">
        <f t="shared" si="44"/>
        <v>1</v>
      </c>
      <c r="DB190">
        <f t="shared" si="40"/>
        <v>0.74</v>
      </c>
      <c r="DC190">
        <f t="shared" si="41"/>
        <v>0</v>
      </c>
    </row>
    <row r="191" spans="1:107" x14ac:dyDescent="0.2">
      <c r="A191">
        <f>ROW(Source!A74)</f>
        <v>74</v>
      </c>
      <c r="B191">
        <v>28045047</v>
      </c>
      <c r="C191">
        <v>28045668</v>
      </c>
      <c r="D191">
        <v>25152616</v>
      </c>
      <c r="E191">
        <v>1</v>
      </c>
      <c r="F191">
        <v>1</v>
      </c>
      <c r="G191">
        <v>1</v>
      </c>
      <c r="H191">
        <v>3</v>
      </c>
      <c r="I191" t="s">
        <v>528</v>
      </c>
      <c r="J191" t="s">
        <v>529</v>
      </c>
      <c r="K191" t="s">
        <v>465</v>
      </c>
      <c r="L191">
        <v>1346</v>
      </c>
      <c r="N191">
        <v>1009</v>
      </c>
      <c r="O191" t="s">
        <v>197</v>
      </c>
      <c r="P191" t="s">
        <v>197</v>
      </c>
      <c r="Q191">
        <v>1</v>
      </c>
      <c r="W191">
        <v>0</v>
      </c>
      <c r="X191">
        <v>103900845</v>
      </c>
      <c r="Y191">
        <v>4.9000000000000002E-2</v>
      </c>
      <c r="AA191">
        <v>9.0399999999999991</v>
      </c>
      <c r="AB191">
        <v>0</v>
      </c>
      <c r="AC191">
        <v>0</v>
      </c>
      <c r="AD191">
        <v>0</v>
      </c>
      <c r="AE191">
        <v>9.0399999999999991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6</v>
      </c>
      <c r="AT191">
        <v>4.9000000000000002E-2</v>
      </c>
      <c r="AU191" t="s">
        <v>6</v>
      </c>
      <c r="AV191">
        <v>0</v>
      </c>
      <c r="AW191">
        <v>2</v>
      </c>
      <c r="AX191">
        <v>28045675</v>
      </c>
      <c r="AY191">
        <v>1</v>
      </c>
      <c r="AZ191">
        <v>0</v>
      </c>
      <c r="BA191">
        <v>173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Y191*Source!I74</f>
        <v>9.8000000000000004E-2</v>
      </c>
      <c r="CY191">
        <f t="shared" si="42"/>
        <v>9.0399999999999991</v>
      </c>
      <c r="CZ191">
        <f t="shared" si="43"/>
        <v>9.0399999999999991</v>
      </c>
      <c r="DA191">
        <f t="shared" si="44"/>
        <v>1</v>
      </c>
      <c r="DB191">
        <f t="shared" si="40"/>
        <v>0.44</v>
      </c>
      <c r="DC191">
        <f t="shared" si="41"/>
        <v>0</v>
      </c>
    </row>
    <row r="192" spans="1:107" x14ac:dyDescent="0.2">
      <c r="A192">
        <f>ROW(Source!A74)</f>
        <v>74</v>
      </c>
      <c r="B192">
        <v>28045047</v>
      </c>
      <c r="C192">
        <v>28045668</v>
      </c>
      <c r="D192">
        <v>25152748</v>
      </c>
      <c r="E192">
        <v>1</v>
      </c>
      <c r="F192">
        <v>1</v>
      </c>
      <c r="G192">
        <v>1</v>
      </c>
      <c r="H192">
        <v>3</v>
      </c>
      <c r="I192" t="s">
        <v>544</v>
      </c>
      <c r="J192" t="s">
        <v>545</v>
      </c>
      <c r="K192" t="s">
        <v>546</v>
      </c>
      <c r="L192">
        <v>1355</v>
      </c>
      <c r="N192">
        <v>1010</v>
      </c>
      <c r="O192" t="s">
        <v>495</v>
      </c>
      <c r="P192" t="s">
        <v>495</v>
      </c>
      <c r="Q192">
        <v>100</v>
      </c>
      <c r="W192">
        <v>0</v>
      </c>
      <c r="X192">
        <v>1794244060</v>
      </c>
      <c r="Y192">
        <v>1.4E-2</v>
      </c>
      <c r="AA192">
        <v>86</v>
      </c>
      <c r="AB192">
        <v>0</v>
      </c>
      <c r="AC192">
        <v>0</v>
      </c>
      <c r="AD192">
        <v>0</v>
      </c>
      <c r="AE192">
        <v>86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6</v>
      </c>
      <c r="AT192">
        <v>1.4E-2</v>
      </c>
      <c r="AU192" t="s">
        <v>6</v>
      </c>
      <c r="AV192">
        <v>0</v>
      </c>
      <c r="AW192">
        <v>2</v>
      </c>
      <c r="AX192">
        <v>28045676</v>
      </c>
      <c r="AY192">
        <v>1</v>
      </c>
      <c r="AZ192">
        <v>0</v>
      </c>
      <c r="BA192">
        <v>174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Y192*Source!I74</f>
        <v>2.8000000000000001E-2</v>
      </c>
      <c r="CY192">
        <f t="shared" si="42"/>
        <v>86</v>
      </c>
      <c r="CZ192">
        <f t="shared" si="43"/>
        <v>86</v>
      </c>
      <c r="DA192">
        <f t="shared" si="44"/>
        <v>1</v>
      </c>
      <c r="DB192">
        <f t="shared" si="40"/>
        <v>1.2</v>
      </c>
      <c r="DC192">
        <f t="shared" si="41"/>
        <v>0</v>
      </c>
    </row>
    <row r="193" spans="1:107" x14ac:dyDescent="0.2">
      <c r="A193">
        <f>ROW(Source!A74)</f>
        <v>74</v>
      </c>
      <c r="B193">
        <v>28045047</v>
      </c>
      <c r="C193">
        <v>28045668</v>
      </c>
      <c r="D193">
        <v>25153666</v>
      </c>
      <c r="E193">
        <v>1</v>
      </c>
      <c r="F193">
        <v>1</v>
      </c>
      <c r="G193">
        <v>1</v>
      </c>
      <c r="H193">
        <v>3</v>
      </c>
      <c r="I193" t="s">
        <v>547</v>
      </c>
      <c r="J193" t="s">
        <v>548</v>
      </c>
      <c r="K193" t="s">
        <v>549</v>
      </c>
      <c r="L193">
        <v>1346</v>
      </c>
      <c r="N193">
        <v>1009</v>
      </c>
      <c r="O193" t="s">
        <v>197</v>
      </c>
      <c r="P193" t="s">
        <v>197</v>
      </c>
      <c r="Q193">
        <v>1</v>
      </c>
      <c r="W193">
        <v>0</v>
      </c>
      <c r="X193">
        <v>-856710481</v>
      </c>
      <c r="Y193">
        <v>1E-3</v>
      </c>
      <c r="AA193">
        <v>133.05000000000001</v>
      </c>
      <c r="AB193">
        <v>0</v>
      </c>
      <c r="AC193">
        <v>0</v>
      </c>
      <c r="AD193">
        <v>0</v>
      </c>
      <c r="AE193">
        <v>133.05000000000001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6</v>
      </c>
      <c r="AT193">
        <v>1E-3</v>
      </c>
      <c r="AU193" t="s">
        <v>6</v>
      </c>
      <c r="AV193">
        <v>0</v>
      </c>
      <c r="AW193">
        <v>2</v>
      </c>
      <c r="AX193">
        <v>28045677</v>
      </c>
      <c r="AY193">
        <v>1</v>
      </c>
      <c r="AZ193">
        <v>0</v>
      </c>
      <c r="BA193">
        <v>175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Y193*Source!I74</f>
        <v>2E-3</v>
      </c>
      <c r="CY193">
        <f t="shared" si="42"/>
        <v>133.05000000000001</v>
      </c>
      <c r="CZ193">
        <f t="shared" si="43"/>
        <v>133.05000000000001</v>
      </c>
      <c r="DA193">
        <f t="shared" si="44"/>
        <v>1</v>
      </c>
      <c r="DB193">
        <f t="shared" si="40"/>
        <v>0.13</v>
      </c>
      <c r="DC193">
        <f t="shared" si="41"/>
        <v>0</v>
      </c>
    </row>
    <row r="194" spans="1:107" x14ac:dyDescent="0.2">
      <c r="A194">
        <f>ROW(Source!A74)</f>
        <v>74</v>
      </c>
      <c r="B194">
        <v>28045047</v>
      </c>
      <c r="C194">
        <v>28045668</v>
      </c>
      <c r="D194">
        <v>25171300</v>
      </c>
      <c r="E194">
        <v>1</v>
      </c>
      <c r="F194">
        <v>1</v>
      </c>
      <c r="G194">
        <v>1</v>
      </c>
      <c r="H194">
        <v>3</v>
      </c>
      <c r="I194" t="s">
        <v>550</v>
      </c>
      <c r="J194" t="s">
        <v>551</v>
      </c>
      <c r="K194" t="s">
        <v>552</v>
      </c>
      <c r="L194">
        <v>1348</v>
      </c>
      <c r="N194">
        <v>1009</v>
      </c>
      <c r="O194" t="s">
        <v>24</v>
      </c>
      <c r="P194" t="s">
        <v>24</v>
      </c>
      <c r="Q194">
        <v>1000</v>
      </c>
      <c r="W194">
        <v>0</v>
      </c>
      <c r="X194">
        <v>426000481</v>
      </c>
      <c r="Y194">
        <v>1E-3</v>
      </c>
      <c r="AA194">
        <v>11500</v>
      </c>
      <c r="AB194">
        <v>0</v>
      </c>
      <c r="AC194">
        <v>0</v>
      </c>
      <c r="AD194">
        <v>0</v>
      </c>
      <c r="AE194">
        <v>11500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1E-3</v>
      </c>
      <c r="AU194" t="s">
        <v>6</v>
      </c>
      <c r="AV194">
        <v>0</v>
      </c>
      <c r="AW194">
        <v>2</v>
      </c>
      <c r="AX194">
        <v>28045678</v>
      </c>
      <c r="AY194">
        <v>1</v>
      </c>
      <c r="AZ194">
        <v>0</v>
      </c>
      <c r="BA194">
        <v>176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Y194*Source!I74</f>
        <v>2E-3</v>
      </c>
      <c r="CY194">
        <f t="shared" si="42"/>
        <v>11500</v>
      </c>
      <c r="CZ194">
        <f t="shared" si="43"/>
        <v>11500</v>
      </c>
      <c r="DA194">
        <f t="shared" si="44"/>
        <v>1</v>
      </c>
      <c r="DB194">
        <f t="shared" si="40"/>
        <v>11.5</v>
      </c>
      <c r="DC194">
        <f t="shared" si="41"/>
        <v>0</v>
      </c>
    </row>
    <row r="195" spans="1:107" x14ac:dyDescent="0.2">
      <c r="A195">
        <f>ROW(Source!A74)</f>
        <v>74</v>
      </c>
      <c r="B195">
        <v>28045047</v>
      </c>
      <c r="C195">
        <v>28045668</v>
      </c>
      <c r="D195">
        <v>25186459</v>
      </c>
      <c r="E195">
        <v>1</v>
      </c>
      <c r="F195">
        <v>1</v>
      </c>
      <c r="G195">
        <v>1</v>
      </c>
      <c r="H195">
        <v>3</v>
      </c>
      <c r="I195" t="s">
        <v>502</v>
      </c>
      <c r="J195" t="s">
        <v>503</v>
      </c>
      <c r="K195" t="s">
        <v>504</v>
      </c>
      <c r="L195">
        <v>1346</v>
      </c>
      <c r="N195">
        <v>1009</v>
      </c>
      <c r="O195" t="s">
        <v>197</v>
      </c>
      <c r="P195" t="s">
        <v>197</v>
      </c>
      <c r="Q195">
        <v>1</v>
      </c>
      <c r="W195">
        <v>0</v>
      </c>
      <c r="X195">
        <v>210558753</v>
      </c>
      <c r="Y195">
        <v>3.5999999999999997E-2</v>
      </c>
      <c r="AA195">
        <v>28.6</v>
      </c>
      <c r="AB195">
        <v>0</v>
      </c>
      <c r="AC195">
        <v>0</v>
      </c>
      <c r="AD195">
        <v>0</v>
      </c>
      <c r="AE195">
        <v>28.6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6</v>
      </c>
      <c r="AT195">
        <v>3.5999999999999997E-2</v>
      </c>
      <c r="AU195" t="s">
        <v>6</v>
      </c>
      <c r="AV195">
        <v>0</v>
      </c>
      <c r="AW195">
        <v>2</v>
      </c>
      <c r="AX195">
        <v>28045679</v>
      </c>
      <c r="AY195">
        <v>1</v>
      </c>
      <c r="AZ195">
        <v>0</v>
      </c>
      <c r="BA195">
        <v>177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Y195*Source!I74</f>
        <v>7.1999999999999995E-2</v>
      </c>
      <c r="CY195">
        <f t="shared" si="42"/>
        <v>28.6</v>
      </c>
      <c r="CZ195">
        <f t="shared" si="43"/>
        <v>28.6</v>
      </c>
      <c r="DA195">
        <f t="shared" si="44"/>
        <v>1</v>
      </c>
      <c r="DB195">
        <f t="shared" si="40"/>
        <v>1.03</v>
      </c>
      <c r="DC195">
        <f t="shared" si="41"/>
        <v>0</v>
      </c>
    </row>
    <row r="196" spans="1:107" x14ac:dyDescent="0.2">
      <c r="A196">
        <f>ROW(Source!A74)</f>
        <v>74</v>
      </c>
      <c r="B196">
        <v>28045047</v>
      </c>
      <c r="C196">
        <v>28045668</v>
      </c>
      <c r="D196">
        <v>25186612</v>
      </c>
      <c r="E196">
        <v>1</v>
      </c>
      <c r="F196">
        <v>1</v>
      </c>
      <c r="G196">
        <v>1</v>
      </c>
      <c r="H196">
        <v>3</v>
      </c>
      <c r="I196" t="s">
        <v>553</v>
      </c>
      <c r="J196" t="s">
        <v>554</v>
      </c>
      <c r="K196" t="s">
        <v>555</v>
      </c>
      <c r="L196">
        <v>1346</v>
      </c>
      <c r="N196">
        <v>1009</v>
      </c>
      <c r="O196" t="s">
        <v>197</v>
      </c>
      <c r="P196" t="s">
        <v>197</v>
      </c>
      <c r="Q196">
        <v>1</v>
      </c>
      <c r="W196">
        <v>0</v>
      </c>
      <c r="X196">
        <v>-1274984028</v>
      </c>
      <c r="Y196">
        <v>6.0000000000000001E-3</v>
      </c>
      <c r="AA196">
        <v>35.630000000000003</v>
      </c>
      <c r="AB196">
        <v>0</v>
      </c>
      <c r="AC196">
        <v>0</v>
      </c>
      <c r="AD196">
        <v>0</v>
      </c>
      <c r="AE196">
        <v>35.630000000000003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6.0000000000000001E-3</v>
      </c>
      <c r="AU196" t="s">
        <v>6</v>
      </c>
      <c r="AV196">
        <v>0</v>
      </c>
      <c r="AW196">
        <v>2</v>
      </c>
      <c r="AX196">
        <v>28045680</v>
      </c>
      <c r="AY196">
        <v>1</v>
      </c>
      <c r="AZ196">
        <v>0</v>
      </c>
      <c r="BA196">
        <v>178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Y196*Source!I74</f>
        <v>1.2E-2</v>
      </c>
      <c r="CY196">
        <f t="shared" si="42"/>
        <v>35.630000000000003</v>
      </c>
      <c r="CZ196">
        <f t="shared" si="43"/>
        <v>35.630000000000003</v>
      </c>
      <c r="DA196">
        <f t="shared" si="44"/>
        <v>1</v>
      </c>
      <c r="DB196">
        <f t="shared" si="40"/>
        <v>0.21</v>
      </c>
      <c r="DC196">
        <f t="shared" si="41"/>
        <v>0</v>
      </c>
    </row>
    <row r="197" spans="1:107" x14ac:dyDescent="0.2">
      <c r="A197">
        <f>ROW(Source!A74)</f>
        <v>74</v>
      </c>
      <c r="B197">
        <v>28045047</v>
      </c>
      <c r="C197">
        <v>28045668</v>
      </c>
      <c r="D197">
        <v>25200071</v>
      </c>
      <c r="E197">
        <v>1</v>
      </c>
      <c r="F197">
        <v>1</v>
      </c>
      <c r="G197">
        <v>1</v>
      </c>
      <c r="H197">
        <v>3</v>
      </c>
      <c r="I197" t="s">
        <v>556</v>
      </c>
      <c r="J197" t="s">
        <v>557</v>
      </c>
      <c r="K197" t="s">
        <v>558</v>
      </c>
      <c r="L197">
        <v>1358</v>
      </c>
      <c r="N197">
        <v>1010</v>
      </c>
      <c r="O197" t="s">
        <v>559</v>
      </c>
      <c r="P197" t="s">
        <v>559</v>
      </c>
      <c r="Q197">
        <v>10</v>
      </c>
      <c r="W197">
        <v>0</v>
      </c>
      <c r="X197">
        <v>1386890308</v>
      </c>
      <c r="Y197">
        <v>0.1</v>
      </c>
      <c r="AA197">
        <v>39</v>
      </c>
      <c r="AB197">
        <v>0</v>
      </c>
      <c r="AC197">
        <v>0</v>
      </c>
      <c r="AD197">
        <v>0</v>
      </c>
      <c r="AE197">
        <v>39</v>
      </c>
      <c r="AF197">
        <v>0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0.1</v>
      </c>
      <c r="AU197" t="s">
        <v>6</v>
      </c>
      <c r="AV197">
        <v>0</v>
      </c>
      <c r="AW197">
        <v>2</v>
      </c>
      <c r="AX197">
        <v>28045681</v>
      </c>
      <c r="AY197">
        <v>1</v>
      </c>
      <c r="AZ197">
        <v>0</v>
      </c>
      <c r="BA197">
        <v>179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Y197*Source!I74</f>
        <v>0.2</v>
      </c>
      <c r="CY197">
        <f t="shared" si="42"/>
        <v>39</v>
      </c>
      <c r="CZ197">
        <f t="shared" si="43"/>
        <v>39</v>
      </c>
      <c r="DA197">
        <f t="shared" si="44"/>
        <v>1</v>
      </c>
      <c r="DB197">
        <f t="shared" si="40"/>
        <v>3.9</v>
      </c>
      <c r="DC197">
        <f t="shared" si="41"/>
        <v>0</v>
      </c>
    </row>
    <row r="198" spans="1:107" x14ac:dyDescent="0.2">
      <c r="A198">
        <f>ROW(Source!A74)</f>
        <v>74</v>
      </c>
      <c r="B198">
        <v>28045047</v>
      </c>
      <c r="C198">
        <v>28045668</v>
      </c>
      <c r="D198">
        <v>25221569</v>
      </c>
      <c r="E198">
        <v>1</v>
      </c>
      <c r="F198">
        <v>1</v>
      </c>
      <c r="G198">
        <v>1</v>
      </c>
      <c r="H198">
        <v>3</v>
      </c>
      <c r="I198" t="s">
        <v>154</v>
      </c>
      <c r="J198" t="s">
        <v>156</v>
      </c>
      <c r="K198" t="s">
        <v>155</v>
      </c>
      <c r="L198">
        <v>1354</v>
      </c>
      <c r="N198">
        <v>1010</v>
      </c>
      <c r="O198" t="s">
        <v>61</v>
      </c>
      <c r="P198" t="s">
        <v>61</v>
      </c>
      <c r="Q198">
        <v>1</v>
      </c>
      <c r="W198">
        <v>0</v>
      </c>
      <c r="X198">
        <v>-1274423607</v>
      </c>
      <c r="Y198">
        <v>1</v>
      </c>
      <c r="AA198">
        <v>84.51</v>
      </c>
      <c r="AB198">
        <v>0</v>
      </c>
      <c r="AC198">
        <v>0</v>
      </c>
      <c r="AD198">
        <v>0</v>
      </c>
      <c r="AE198">
        <v>84.51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6</v>
      </c>
      <c r="AT198">
        <v>1</v>
      </c>
      <c r="AU198" t="s">
        <v>6</v>
      </c>
      <c r="AV198">
        <v>0</v>
      </c>
      <c r="AW198">
        <v>1</v>
      </c>
      <c r="AX198">
        <v>-1</v>
      </c>
      <c r="AY198">
        <v>0</v>
      </c>
      <c r="AZ198">
        <v>0</v>
      </c>
      <c r="BA198" t="s">
        <v>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Y198*Source!I74</f>
        <v>2</v>
      </c>
      <c r="CY198">
        <f t="shared" si="42"/>
        <v>84.51</v>
      </c>
      <c r="CZ198">
        <f t="shared" si="43"/>
        <v>84.51</v>
      </c>
      <c r="DA198">
        <f t="shared" si="44"/>
        <v>1</v>
      </c>
      <c r="DB198">
        <f t="shared" si="40"/>
        <v>84.51</v>
      </c>
      <c r="DC198">
        <f t="shared" si="41"/>
        <v>0</v>
      </c>
    </row>
    <row r="199" spans="1:107" x14ac:dyDescent="0.2">
      <c r="A199">
        <f>ROW(Source!A74)</f>
        <v>74</v>
      </c>
      <c r="B199">
        <v>28045047</v>
      </c>
      <c r="C199">
        <v>28045668</v>
      </c>
      <c r="D199">
        <v>25147235</v>
      </c>
      <c r="E199">
        <v>17</v>
      </c>
      <c r="F199">
        <v>1</v>
      </c>
      <c r="G199">
        <v>1</v>
      </c>
      <c r="H199">
        <v>3</v>
      </c>
      <c r="I199" t="s">
        <v>446</v>
      </c>
      <c r="J199" t="s">
        <v>6</v>
      </c>
      <c r="K199" t="s">
        <v>447</v>
      </c>
      <c r="L199">
        <v>1374</v>
      </c>
      <c r="N199">
        <v>1013</v>
      </c>
      <c r="O199" t="s">
        <v>448</v>
      </c>
      <c r="P199" t="s">
        <v>448</v>
      </c>
      <c r="Q199">
        <v>1</v>
      </c>
      <c r="W199">
        <v>0</v>
      </c>
      <c r="X199">
        <v>-1731369543</v>
      </c>
      <c r="Y199">
        <v>0.3</v>
      </c>
      <c r="AA199">
        <v>1</v>
      </c>
      <c r="AB199">
        <v>0</v>
      </c>
      <c r="AC199">
        <v>0</v>
      </c>
      <c r="AD199">
        <v>0</v>
      </c>
      <c r="AE199">
        <v>1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0.3</v>
      </c>
      <c r="AU199" t="s">
        <v>6</v>
      </c>
      <c r="AV199">
        <v>0</v>
      </c>
      <c r="AW199">
        <v>2</v>
      </c>
      <c r="AX199">
        <v>28045682</v>
      </c>
      <c r="AY199">
        <v>1</v>
      </c>
      <c r="AZ199">
        <v>0</v>
      </c>
      <c r="BA199">
        <v>180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Y199*Source!I74</f>
        <v>0.6</v>
      </c>
      <c r="CY199">
        <f t="shared" si="42"/>
        <v>1</v>
      </c>
      <c r="CZ199">
        <f t="shared" si="43"/>
        <v>1</v>
      </c>
      <c r="DA199">
        <f t="shared" si="44"/>
        <v>1</v>
      </c>
      <c r="DB199">
        <f t="shared" si="40"/>
        <v>0.3</v>
      </c>
      <c r="DC199">
        <f t="shared" si="41"/>
        <v>0</v>
      </c>
    </row>
    <row r="200" spans="1:107" x14ac:dyDescent="0.2">
      <c r="A200">
        <f>ROW(Source!A75)</f>
        <v>75</v>
      </c>
      <c r="B200">
        <v>28045061</v>
      </c>
      <c r="C200">
        <v>28045668</v>
      </c>
      <c r="D200">
        <v>25418254</v>
      </c>
      <c r="E200">
        <v>1</v>
      </c>
      <c r="F200">
        <v>1</v>
      </c>
      <c r="G200">
        <v>1</v>
      </c>
      <c r="H200">
        <v>1</v>
      </c>
      <c r="I200" t="s">
        <v>533</v>
      </c>
      <c r="J200" t="s">
        <v>6</v>
      </c>
      <c r="K200" t="s">
        <v>534</v>
      </c>
      <c r="L200">
        <v>1191</v>
      </c>
      <c r="N200">
        <v>1013</v>
      </c>
      <c r="O200" t="s">
        <v>401</v>
      </c>
      <c r="P200" t="s">
        <v>401</v>
      </c>
      <c r="Q200">
        <v>1</v>
      </c>
      <c r="W200">
        <v>0</v>
      </c>
      <c r="X200">
        <v>1983201532</v>
      </c>
      <c r="Y200">
        <v>1.56</v>
      </c>
      <c r="AA200">
        <v>0</v>
      </c>
      <c r="AB200">
        <v>0</v>
      </c>
      <c r="AC200">
        <v>0</v>
      </c>
      <c r="AD200">
        <v>63.81</v>
      </c>
      <c r="AE200">
        <v>0</v>
      </c>
      <c r="AF200">
        <v>0</v>
      </c>
      <c r="AG200">
        <v>0</v>
      </c>
      <c r="AH200">
        <v>9.51</v>
      </c>
      <c r="AI200">
        <v>1</v>
      </c>
      <c r="AJ200">
        <v>1</v>
      </c>
      <c r="AK200">
        <v>1</v>
      </c>
      <c r="AL200">
        <v>6.71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1.56</v>
      </c>
      <c r="AU200" t="s">
        <v>6</v>
      </c>
      <c r="AV200">
        <v>1</v>
      </c>
      <c r="AW200">
        <v>2</v>
      </c>
      <c r="AX200">
        <v>28045669</v>
      </c>
      <c r="AY200">
        <v>1</v>
      </c>
      <c r="AZ200">
        <v>0</v>
      </c>
      <c r="BA200">
        <v>181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Y200*Source!I75</f>
        <v>3.12</v>
      </c>
      <c r="CY200">
        <f>AD200</f>
        <v>63.81</v>
      </c>
      <c r="CZ200">
        <f>AH200</f>
        <v>9.51</v>
      </c>
      <c r="DA200">
        <f>AL200</f>
        <v>6.71</v>
      </c>
      <c r="DB200">
        <f t="shared" si="40"/>
        <v>14.84</v>
      </c>
      <c r="DC200">
        <f t="shared" si="41"/>
        <v>0</v>
      </c>
    </row>
    <row r="201" spans="1:107" x14ac:dyDescent="0.2">
      <c r="A201">
        <f>ROW(Source!A75)</f>
        <v>75</v>
      </c>
      <c r="B201">
        <v>28045061</v>
      </c>
      <c r="C201">
        <v>28045668</v>
      </c>
      <c r="D201">
        <v>25231911</v>
      </c>
      <c r="E201">
        <v>1</v>
      </c>
      <c r="F201">
        <v>1</v>
      </c>
      <c r="G201">
        <v>1</v>
      </c>
      <c r="H201">
        <v>2</v>
      </c>
      <c r="I201" t="s">
        <v>427</v>
      </c>
      <c r="J201" t="s">
        <v>428</v>
      </c>
      <c r="K201" t="s">
        <v>429</v>
      </c>
      <c r="L201">
        <v>1368</v>
      </c>
      <c r="N201">
        <v>1011</v>
      </c>
      <c r="O201" t="s">
        <v>405</v>
      </c>
      <c r="P201" t="s">
        <v>405</v>
      </c>
      <c r="Q201">
        <v>1</v>
      </c>
      <c r="W201">
        <v>0</v>
      </c>
      <c r="X201">
        <v>-353815937</v>
      </c>
      <c r="Y201">
        <v>0.13</v>
      </c>
      <c r="AA201">
        <v>0</v>
      </c>
      <c r="AB201">
        <v>54.35</v>
      </c>
      <c r="AC201">
        <v>0</v>
      </c>
      <c r="AD201">
        <v>0</v>
      </c>
      <c r="AE201">
        <v>0</v>
      </c>
      <c r="AF201">
        <v>8.1</v>
      </c>
      <c r="AG201">
        <v>0</v>
      </c>
      <c r="AH201">
        <v>0</v>
      </c>
      <c r="AI201">
        <v>1</v>
      </c>
      <c r="AJ201">
        <v>6.71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0.13</v>
      </c>
      <c r="AU201" t="s">
        <v>6</v>
      </c>
      <c r="AV201">
        <v>0</v>
      </c>
      <c r="AW201">
        <v>2</v>
      </c>
      <c r="AX201">
        <v>28045670</v>
      </c>
      <c r="AY201">
        <v>1</v>
      </c>
      <c r="AZ201">
        <v>0</v>
      </c>
      <c r="BA201">
        <v>182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Y201*Source!I75</f>
        <v>0.26</v>
      </c>
      <c r="CY201">
        <f>AB201</f>
        <v>54.35</v>
      </c>
      <c r="CZ201">
        <f>AF201</f>
        <v>8.1</v>
      </c>
      <c r="DA201">
        <f>AJ201</f>
        <v>6.71</v>
      </c>
      <c r="DB201">
        <f t="shared" ref="DB201:DB214" si="45">ROUND(ROUND(AT201*CZ201,2),2)</f>
        <v>1.05</v>
      </c>
      <c r="DC201">
        <f t="shared" ref="DC201:DC214" si="46">ROUND(ROUND(AT201*AG201,2),2)</f>
        <v>0</v>
      </c>
    </row>
    <row r="202" spans="1:107" x14ac:dyDescent="0.2">
      <c r="A202">
        <f>ROW(Source!A75)</f>
        <v>75</v>
      </c>
      <c r="B202">
        <v>28045061</v>
      </c>
      <c r="C202">
        <v>28045668</v>
      </c>
      <c r="D202">
        <v>25148213</v>
      </c>
      <c r="E202">
        <v>1</v>
      </c>
      <c r="F202">
        <v>1</v>
      </c>
      <c r="G202">
        <v>1</v>
      </c>
      <c r="H202">
        <v>3</v>
      </c>
      <c r="I202" t="s">
        <v>535</v>
      </c>
      <c r="J202" t="s">
        <v>536</v>
      </c>
      <c r="K202" t="s">
        <v>537</v>
      </c>
      <c r="L202">
        <v>1346</v>
      </c>
      <c r="N202">
        <v>1009</v>
      </c>
      <c r="O202" t="s">
        <v>197</v>
      </c>
      <c r="P202" t="s">
        <v>197</v>
      </c>
      <c r="Q202">
        <v>1</v>
      </c>
      <c r="W202">
        <v>0</v>
      </c>
      <c r="X202">
        <v>618806536</v>
      </c>
      <c r="Y202">
        <v>6.0000000000000001E-3</v>
      </c>
      <c r="AA202">
        <v>301.75</v>
      </c>
      <c r="AB202">
        <v>0</v>
      </c>
      <c r="AC202">
        <v>0</v>
      </c>
      <c r="AD202">
        <v>0</v>
      </c>
      <c r="AE202">
        <v>44.97</v>
      </c>
      <c r="AF202">
        <v>0</v>
      </c>
      <c r="AG202">
        <v>0</v>
      </c>
      <c r="AH202">
        <v>0</v>
      </c>
      <c r="AI202">
        <v>6.71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6.0000000000000001E-3</v>
      </c>
      <c r="AU202" t="s">
        <v>6</v>
      </c>
      <c r="AV202">
        <v>0</v>
      </c>
      <c r="AW202">
        <v>2</v>
      </c>
      <c r="AX202">
        <v>28045671</v>
      </c>
      <c r="AY202">
        <v>1</v>
      </c>
      <c r="AZ202">
        <v>0</v>
      </c>
      <c r="BA202">
        <v>183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Y202*Source!I75</f>
        <v>1.2E-2</v>
      </c>
      <c r="CY202">
        <f t="shared" ref="CY202:CY214" si="47">AA202</f>
        <v>301.75</v>
      </c>
      <c r="CZ202">
        <f t="shared" ref="CZ202:CZ214" si="48">AE202</f>
        <v>44.97</v>
      </c>
      <c r="DA202">
        <f t="shared" ref="DA202:DA214" si="49">AI202</f>
        <v>6.71</v>
      </c>
      <c r="DB202">
        <f t="shared" si="45"/>
        <v>0.27</v>
      </c>
      <c r="DC202">
        <f t="shared" si="46"/>
        <v>0</v>
      </c>
    </row>
    <row r="203" spans="1:107" x14ac:dyDescent="0.2">
      <c r="A203">
        <f>ROW(Source!A75)</f>
        <v>75</v>
      </c>
      <c r="B203">
        <v>28045061</v>
      </c>
      <c r="C203">
        <v>28045668</v>
      </c>
      <c r="D203">
        <v>25149944</v>
      </c>
      <c r="E203">
        <v>1</v>
      </c>
      <c r="F203">
        <v>1</v>
      </c>
      <c r="G203">
        <v>1</v>
      </c>
      <c r="H203">
        <v>3</v>
      </c>
      <c r="I203" t="s">
        <v>538</v>
      </c>
      <c r="J203" t="s">
        <v>539</v>
      </c>
      <c r="K203" t="s">
        <v>540</v>
      </c>
      <c r="L203">
        <v>1346</v>
      </c>
      <c r="N203">
        <v>1009</v>
      </c>
      <c r="O203" t="s">
        <v>197</v>
      </c>
      <c r="P203" t="s">
        <v>197</v>
      </c>
      <c r="Q203">
        <v>1</v>
      </c>
      <c r="W203">
        <v>0</v>
      </c>
      <c r="X203">
        <v>56922527</v>
      </c>
      <c r="Y203">
        <v>1E-3</v>
      </c>
      <c r="AA203">
        <v>77.17</v>
      </c>
      <c r="AB203">
        <v>0</v>
      </c>
      <c r="AC203">
        <v>0</v>
      </c>
      <c r="AD203">
        <v>0</v>
      </c>
      <c r="AE203">
        <v>11.5</v>
      </c>
      <c r="AF203">
        <v>0</v>
      </c>
      <c r="AG203">
        <v>0</v>
      </c>
      <c r="AH203">
        <v>0</v>
      </c>
      <c r="AI203">
        <v>6.71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1E-3</v>
      </c>
      <c r="AU203" t="s">
        <v>6</v>
      </c>
      <c r="AV203">
        <v>0</v>
      </c>
      <c r="AW203">
        <v>2</v>
      </c>
      <c r="AX203">
        <v>28045672</v>
      </c>
      <c r="AY203">
        <v>1</v>
      </c>
      <c r="AZ203">
        <v>0</v>
      </c>
      <c r="BA203">
        <v>184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Y203*Source!I75</f>
        <v>2E-3</v>
      </c>
      <c r="CY203">
        <f t="shared" si="47"/>
        <v>77.17</v>
      </c>
      <c r="CZ203">
        <f t="shared" si="48"/>
        <v>11.5</v>
      </c>
      <c r="DA203">
        <f t="shared" si="49"/>
        <v>6.71</v>
      </c>
      <c r="DB203">
        <f t="shared" si="45"/>
        <v>0.01</v>
      </c>
      <c r="DC203">
        <f t="shared" si="46"/>
        <v>0</v>
      </c>
    </row>
    <row r="204" spans="1:107" x14ac:dyDescent="0.2">
      <c r="A204">
        <f>ROW(Source!A75)</f>
        <v>75</v>
      </c>
      <c r="B204">
        <v>28045061</v>
      </c>
      <c r="C204">
        <v>28045668</v>
      </c>
      <c r="D204">
        <v>25150263</v>
      </c>
      <c r="E204">
        <v>1</v>
      </c>
      <c r="F204">
        <v>1</v>
      </c>
      <c r="G204">
        <v>1</v>
      </c>
      <c r="H204">
        <v>3</v>
      </c>
      <c r="I204" t="s">
        <v>496</v>
      </c>
      <c r="J204" t="s">
        <v>497</v>
      </c>
      <c r="K204" t="s">
        <v>498</v>
      </c>
      <c r="L204">
        <v>1346</v>
      </c>
      <c r="N204">
        <v>1009</v>
      </c>
      <c r="O204" t="s">
        <v>197</v>
      </c>
      <c r="P204" t="s">
        <v>197</v>
      </c>
      <c r="Q204">
        <v>1</v>
      </c>
      <c r="W204">
        <v>0</v>
      </c>
      <c r="X204">
        <v>-1088866022</v>
      </c>
      <c r="Y204">
        <v>1.2E-2</v>
      </c>
      <c r="AA204">
        <v>203.98</v>
      </c>
      <c r="AB204">
        <v>0</v>
      </c>
      <c r="AC204">
        <v>0</v>
      </c>
      <c r="AD204">
        <v>0</v>
      </c>
      <c r="AE204">
        <v>30.4</v>
      </c>
      <c r="AF204">
        <v>0</v>
      </c>
      <c r="AG204">
        <v>0</v>
      </c>
      <c r="AH204">
        <v>0</v>
      </c>
      <c r="AI204">
        <v>6.71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1.2E-2</v>
      </c>
      <c r="AU204" t="s">
        <v>6</v>
      </c>
      <c r="AV204">
        <v>0</v>
      </c>
      <c r="AW204">
        <v>2</v>
      </c>
      <c r="AX204">
        <v>28045673</v>
      </c>
      <c r="AY204">
        <v>1</v>
      </c>
      <c r="AZ204">
        <v>0</v>
      </c>
      <c r="BA204">
        <v>185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Y204*Source!I75</f>
        <v>2.4E-2</v>
      </c>
      <c r="CY204">
        <f t="shared" si="47"/>
        <v>203.98</v>
      </c>
      <c r="CZ204">
        <f t="shared" si="48"/>
        <v>30.4</v>
      </c>
      <c r="DA204">
        <f t="shared" si="49"/>
        <v>6.71</v>
      </c>
      <c r="DB204">
        <f t="shared" si="45"/>
        <v>0.36</v>
      </c>
      <c r="DC204">
        <f t="shared" si="46"/>
        <v>0</v>
      </c>
    </row>
    <row r="205" spans="1:107" x14ac:dyDescent="0.2">
      <c r="A205">
        <f>ROW(Source!A75)</f>
        <v>75</v>
      </c>
      <c r="B205">
        <v>28045061</v>
      </c>
      <c r="C205">
        <v>28045668</v>
      </c>
      <c r="D205">
        <v>25151427</v>
      </c>
      <c r="E205">
        <v>1</v>
      </c>
      <c r="F205">
        <v>1</v>
      </c>
      <c r="G205">
        <v>1</v>
      </c>
      <c r="H205">
        <v>3</v>
      </c>
      <c r="I205" t="s">
        <v>541</v>
      </c>
      <c r="J205" t="s">
        <v>542</v>
      </c>
      <c r="K205" t="s">
        <v>543</v>
      </c>
      <c r="L205">
        <v>1346</v>
      </c>
      <c r="N205">
        <v>1009</v>
      </c>
      <c r="O205" t="s">
        <v>197</v>
      </c>
      <c r="P205" t="s">
        <v>197</v>
      </c>
      <c r="Q205">
        <v>1</v>
      </c>
      <c r="W205">
        <v>0</v>
      </c>
      <c r="X205">
        <v>586013393</v>
      </c>
      <c r="Y205">
        <v>7.0000000000000007E-2</v>
      </c>
      <c r="AA205">
        <v>70.92</v>
      </c>
      <c r="AB205">
        <v>0</v>
      </c>
      <c r="AC205">
        <v>0</v>
      </c>
      <c r="AD205">
        <v>0</v>
      </c>
      <c r="AE205">
        <v>10.57</v>
      </c>
      <c r="AF205">
        <v>0</v>
      </c>
      <c r="AG205">
        <v>0</v>
      </c>
      <c r="AH205">
        <v>0</v>
      </c>
      <c r="AI205">
        <v>6.71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7.0000000000000007E-2</v>
      </c>
      <c r="AU205" t="s">
        <v>6</v>
      </c>
      <c r="AV205">
        <v>0</v>
      </c>
      <c r="AW205">
        <v>2</v>
      </c>
      <c r="AX205">
        <v>28045674</v>
      </c>
      <c r="AY205">
        <v>1</v>
      </c>
      <c r="AZ205">
        <v>0</v>
      </c>
      <c r="BA205">
        <v>186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Y205*Source!I75</f>
        <v>0.14000000000000001</v>
      </c>
      <c r="CY205">
        <f t="shared" si="47"/>
        <v>70.92</v>
      </c>
      <c r="CZ205">
        <f t="shared" si="48"/>
        <v>10.57</v>
      </c>
      <c r="DA205">
        <f t="shared" si="49"/>
        <v>6.71</v>
      </c>
      <c r="DB205">
        <f t="shared" si="45"/>
        <v>0.74</v>
      </c>
      <c r="DC205">
        <f t="shared" si="46"/>
        <v>0</v>
      </c>
    </row>
    <row r="206" spans="1:107" x14ac:dyDescent="0.2">
      <c r="A206">
        <f>ROW(Source!A75)</f>
        <v>75</v>
      </c>
      <c r="B206">
        <v>28045061</v>
      </c>
      <c r="C206">
        <v>28045668</v>
      </c>
      <c r="D206">
        <v>25152616</v>
      </c>
      <c r="E206">
        <v>1</v>
      </c>
      <c r="F206">
        <v>1</v>
      </c>
      <c r="G206">
        <v>1</v>
      </c>
      <c r="H206">
        <v>3</v>
      </c>
      <c r="I206" t="s">
        <v>528</v>
      </c>
      <c r="J206" t="s">
        <v>529</v>
      </c>
      <c r="K206" t="s">
        <v>465</v>
      </c>
      <c r="L206">
        <v>1346</v>
      </c>
      <c r="N206">
        <v>1009</v>
      </c>
      <c r="O206" t="s">
        <v>197</v>
      </c>
      <c r="P206" t="s">
        <v>197</v>
      </c>
      <c r="Q206">
        <v>1</v>
      </c>
      <c r="W206">
        <v>0</v>
      </c>
      <c r="X206">
        <v>103900845</v>
      </c>
      <c r="Y206">
        <v>4.9000000000000002E-2</v>
      </c>
      <c r="AA206">
        <v>60.66</v>
      </c>
      <c r="AB206">
        <v>0</v>
      </c>
      <c r="AC206">
        <v>0</v>
      </c>
      <c r="AD206">
        <v>0</v>
      </c>
      <c r="AE206">
        <v>9.0399999999999991</v>
      </c>
      <c r="AF206">
        <v>0</v>
      </c>
      <c r="AG206">
        <v>0</v>
      </c>
      <c r="AH206">
        <v>0</v>
      </c>
      <c r="AI206">
        <v>6.71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4.9000000000000002E-2</v>
      </c>
      <c r="AU206" t="s">
        <v>6</v>
      </c>
      <c r="AV206">
        <v>0</v>
      </c>
      <c r="AW206">
        <v>2</v>
      </c>
      <c r="AX206">
        <v>28045675</v>
      </c>
      <c r="AY206">
        <v>1</v>
      </c>
      <c r="AZ206">
        <v>0</v>
      </c>
      <c r="BA206">
        <v>187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Y206*Source!I75</f>
        <v>9.8000000000000004E-2</v>
      </c>
      <c r="CY206">
        <f t="shared" si="47"/>
        <v>60.66</v>
      </c>
      <c r="CZ206">
        <f t="shared" si="48"/>
        <v>9.0399999999999991</v>
      </c>
      <c r="DA206">
        <f t="shared" si="49"/>
        <v>6.71</v>
      </c>
      <c r="DB206">
        <f t="shared" si="45"/>
        <v>0.44</v>
      </c>
      <c r="DC206">
        <f t="shared" si="46"/>
        <v>0</v>
      </c>
    </row>
    <row r="207" spans="1:107" x14ac:dyDescent="0.2">
      <c r="A207">
        <f>ROW(Source!A75)</f>
        <v>75</v>
      </c>
      <c r="B207">
        <v>28045061</v>
      </c>
      <c r="C207">
        <v>28045668</v>
      </c>
      <c r="D207">
        <v>25152748</v>
      </c>
      <c r="E207">
        <v>1</v>
      </c>
      <c r="F207">
        <v>1</v>
      </c>
      <c r="G207">
        <v>1</v>
      </c>
      <c r="H207">
        <v>3</v>
      </c>
      <c r="I207" t="s">
        <v>544</v>
      </c>
      <c r="J207" t="s">
        <v>545</v>
      </c>
      <c r="K207" t="s">
        <v>546</v>
      </c>
      <c r="L207">
        <v>1355</v>
      </c>
      <c r="N207">
        <v>1010</v>
      </c>
      <c r="O207" t="s">
        <v>495</v>
      </c>
      <c r="P207" t="s">
        <v>495</v>
      </c>
      <c r="Q207">
        <v>100</v>
      </c>
      <c r="W207">
        <v>0</v>
      </c>
      <c r="X207">
        <v>1794244060</v>
      </c>
      <c r="Y207">
        <v>1.4E-2</v>
      </c>
      <c r="AA207">
        <v>577.05999999999995</v>
      </c>
      <c r="AB207">
        <v>0</v>
      </c>
      <c r="AC207">
        <v>0</v>
      </c>
      <c r="AD207">
        <v>0</v>
      </c>
      <c r="AE207">
        <v>86</v>
      </c>
      <c r="AF207">
        <v>0</v>
      </c>
      <c r="AG207">
        <v>0</v>
      </c>
      <c r="AH207">
        <v>0</v>
      </c>
      <c r="AI207">
        <v>6.71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1.4E-2</v>
      </c>
      <c r="AU207" t="s">
        <v>6</v>
      </c>
      <c r="AV207">
        <v>0</v>
      </c>
      <c r="AW207">
        <v>2</v>
      </c>
      <c r="AX207">
        <v>28045676</v>
      </c>
      <c r="AY207">
        <v>1</v>
      </c>
      <c r="AZ207">
        <v>0</v>
      </c>
      <c r="BA207">
        <v>188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Y207*Source!I75</f>
        <v>2.8000000000000001E-2</v>
      </c>
      <c r="CY207">
        <f t="shared" si="47"/>
        <v>577.05999999999995</v>
      </c>
      <c r="CZ207">
        <f t="shared" si="48"/>
        <v>86</v>
      </c>
      <c r="DA207">
        <f t="shared" si="49"/>
        <v>6.71</v>
      </c>
      <c r="DB207">
        <f t="shared" si="45"/>
        <v>1.2</v>
      </c>
      <c r="DC207">
        <f t="shared" si="46"/>
        <v>0</v>
      </c>
    </row>
    <row r="208" spans="1:107" x14ac:dyDescent="0.2">
      <c r="A208">
        <f>ROW(Source!A75)</f>
        <v>75</v>
      </c>
      <c r="B208">
        <v>28045061</v>
      </c>
      <c r="C208">
        <v>28045668</v>
      </c>
      <c r="D208">
        <v>25153666</v>
      </c>
      <c r="E208">
        <v>1</v>
      </c>
      <c r="F208">
        <v>1</v>
      </c>
      <c r="G208">
        <v>1</v>
      </c>
      <c r="H208">
        <v>3</v>
      </c>
      <c r="I208" t="s">
        <v>547</v>
      </c>
      <c r="J208" t="s">
        <v>548</v>
      </c>
      <c r="K208" t="s">
        <v>549</v>
      </c>
      <c r="L208">
        <v>1346</v>
      </c>
      <c r="N208">
        <v>1009</v>
      </c>
      <c r="O208" t="s">
        <v>197</v>
      </c>
      <c r="P208" t="s">
        <v>197</v>
      </c>
      <c r="Q208">
        <v>1</v>
      </c>
      <c r="W208">
        <v>0</v>
      </c>
      <c r="X208">
        <v>-856710481</v>
      </c>
      <c r="Y208">
        <v>1E-3</v>
      </c>
      <c r="AA208">
        <v>892.77</v>
      </c>
      <c r="AB208">
        <v>0</v>
      </c>
      <c r="AC208">
        <v>0</v>
      </c>
      <c r="AD208">
        <v>0</v>
      </c>
      <c r="AE208">
        <v>133.05000000000001</v>
      </c>
      <c r="AF208">
        <v>0</v>
      </c>
      <c r="AG208">
        <v>0</v>
      </c>
      <c r="AH208">
        <v>0</v>
      </c>
      <c r="AI208">
        <v>6.71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1E-3</v>
      </c>
      <c r="AU208" t="s">
        <v>6</v>
      </c>
      <c r="AV208">
        <v>0</v>
      </c>
      <c r="AW208">
        <v>2</v>
      </c>
      <c r="AX208">
        <v>28045677</v>
      </c>
      <c r="AY208">
        <v>1</v>
      </c>
      <c r="AZ208">
        <v>0</v>
      </c>
      <c r="BA208">
        <v>189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Y208*Source!I75</f>
        <v>2E-3</v>
      </c>
      <c r="CY208">
        <f t="shared" si="47"/>
        <v>892.77</v>
      </c>
      <c r="CZ208">
        <f t="shared" si="48"/>
        <v>133.05000000000001</v>
      </c>
      <c r="DA208">
        <f t="shared" si="49"/>
        <v>6.71</v>
      </c>
      <c r="DB208">
        <f t="shared" si="45"/>
        <v>0.13</v>
      </c>
      <c r="DC208">
        <f t="shared" si="46"/>
        <v>0</v>
      </c>
    </row>
    <row r="209" spans="1:107" x14ac:dyDescent="0.2">
      <c r="A209">
        <f>ROW(Source!A75)</f>
        <v>75</v>
      </c>
      <c r="B209">
        <v>28045061</v>
      </c>
      <c r="C209">
        <v>28045668</v>
      </c>
      <c r="D209">
        <v>25171300</v>
      </c>
      <c r="E209">
        <v>1</v>
      </c>
      <c r="F209">
        <v>1</v>
      </c>
      <c r="G209">
        <v>1</v>
      </c>
      <c r="H209">
        <v>3</v>
      </c>
      <c r="I209" t="s">
        <v>550</v>
      </c>
      <c r="J209" t="s">
        <v>551</v>
      </c>
      <c r="K209" t="s">
        <v>552</v>
      </c>
      <c r="L209">
        <v>1348</v>
      </c>
      <c r="N209">
        <v>1009</v>
      </c>
      <c r="O209" t="s">
        <v>24</v>
      </c>
      <c r="P209" t="s">
        <v>24</v>
      </c>
      <c r="Q209">
        <v>1000</v>
      </c>
      <c r="W209">
        <v>0</v>
      </c>
      <c r="X209">
        <v>426000481</v>
      </c>
      <c r="Y209">
        <v>1E-3</v>
      </c>
      <c r="AA209">
        <v>77165</v>
      </c>
      <c r="AB209">
        <v>0</v>
      </c>
      <c r="AC209">
        <v>0</v>
      </c>
      <c r="AD209">
        <v>0</v>
      </c>
      <c r="AE209">
        <v>11500</v>
      </c>
      <c r="AF209">
        <v>0</v>
      </c>
      <c r="AG209">
        <v>0</v>
      </c>
      <c r="AH209">
        <v>0</v>
      </c>
      <c r="AI209">
        <v>6.71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1E-3</v>
      </c>
      <c r="AU209" t="s">
        <v>6</v>
      </c>
      <c r="AV209">
        <v>0</v>
      </c>
      <c r="AW209">
        <v>2</v>
      </c>
      <c r="AX209">
        <v>28045678</v>
      </c>
      <c r="AY209">
        <v>1</v>
      </c>
      <c r="AZ209">
        <v>0</v>
      </c>
      <c r="BA209">
        <v>190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Y209*Source!I75</f>
        <v>2E-3</v>
      </c>
      <c r="CY209">
        <f t="shared" si="47"/>
        <v>77165</v>
      </c>
      <c r="CZ209">
        <f t="shared" si="48"/>
        <v>11500</v>
      </c>
      <c r="DA209">
        <f t="shared" si="49"/>
        <v>6.71</v>
      </c>
      <c r="DB209">
        <f t="shared" si="45"/>
        <v>11.5</v>
      </c>
      <c r="DC209">
        <f t="shared" si="46"/>
        <v>0</v>
      </c>
    </row>
    <row r="210" spans="1:107" x14ac:dyDescent="0.2">
      <c r="A210">
        <f>ROW(Source!A75)</f>
        <v>75</v>
      </c>
      <c r="B210">
        <v>28045061</v>
      </c>
      <c r="C210">
        <v>28045668</v>
      </c>
      <c r="D210">
        <v>25186459</v>
      </c>
      <c r="E210">
        <v>1</v>
      </c>
      <c r="F210">
        <v>1</v>
      </c>
      <c r="G210">
        <v>1</v>
      </c>
      <c r="H210">
        <v>3</v>
      </c>
      <c r="I210" t="s">
        <v>502</v>
      </c>
      <c r="J210" t="s">
        <v>503</v>
      </c>
      <c r="K210" t="s">
        <v>504</v>
      </c>
      <c r="L210">
        <v>1346</v>
      </c>
      <c r="N210">
        <v>1009</v>
      </c>
      <c r="O210" t="s">
        <v>197</v>
      </c>
      <c r="P210" t="s">
        <v>197</v>
      </c>
      <c r="Q210">
        <v>1</v>
      </c>
      <c r="W210">
        <v>0</v>
      </c>
      <c r="X210">
        <v>210558753</v>
      </c>
      <c r="Y210">
        <v>3.5999999999999997E-2</v>
      </c>
      <c r="AA210">
        <v>191.91</v>
      </c>
      <c r="AB210">
        <v>0</v>
      </c>
      <c r="AC210">
        <v>0</v>
      </c>
      <c r="AD210">
        <v>0</v>
      </c>
      <c r="AE210">
        <v>28.6</v>
      </c>
      <c r="AF210">
        <v>0</v>
      </c>
      <c r="AG210">
        <v>0</v>
      </c>
      <c r="AH210">
        <v>0</v>
      </c>
      <c r="AI210">
        <v>6.71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3.5999999999999997E-2</v>
      </c>
      <c r="AU210" t="s">
        <v>6</v>
      </c>
      <c r="AV210">
        <v>0</v>
      </c>
      <c r="AW210">
        <v>2</v>
      </c>
      <c r="AX210">
        <v>28045679</v>
      </c>
      <c r="AY210">
        <v>1</v>
      </c>
      <c r="AZ210">
        <v>0</v>
      </c>
      <c r="BA210">
        <v>191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Y210*Source!I75</f>
        <v>7.1999999999999995E-2</v>
      </c>
      <c r="CY210">
        <f t="shared" si="47"/>
        <v>191.91</v>
      </c>
      <c r="CZ210">
        <f t="shared" si="48"/>
        <v>28.6</v>
      </c>
      <c r="DA210">
        <f t="shared" si="49"/>
        <v>6.71</v>
      </c>
      <c r="DB210">
        <f t="shared" si="45"/>
        <v>1.03</v>
      </c>
      <c r="DC210">
        <f t="shared" si="46"/>
        <v>0</v>
      </c>
    </row>
    <row r="211" spans="1:107" x14ac:dyDescent="0.2">
      <c r="A211">
        <f>ROW(Source!A75)</f>
        <v>75</v>
      </c>
      <c r="B211">
        <v>28045061</v>
      </c>
      <c r="C211">
        <v>28045668</v>
      </c>
      <c r="D211">
        <v>25186612</v>
      </c>
      <c r="E211">
        <v>1</v>
      </c>
      <c r="F211">
        <v>1</v>
      </c>
      <c r="G211">
        <v>1</v>
      </c>
      <c r="H211">
        <v>3</v>
      </c>
      <c r="I211" t="s">
        <v>553</v>
      </c>
      <c r="J211" t="s">
        <v>554</v>
      </c>
      <c r="K211" t="s">
        <v>555</v>
      </c>
      <c r="L211">
        <v>1346</v>
      </c>
      <c r="N211">
        <v>1009</v>
      </c>
      <c r="O211" t="s">
        <v>197</v>
      </c>
      <c r="P211" t="s">
        <v>197</v>
      </c>
      <c r="Q211">
        <v>1</v>
      </c>
      <c r="W211">
        <v>0</v>
      </c>
      <c r="X211">
        <v>-1274984028</v>
      </c>
      <c r="Y211">
        <v>6.0000000000000001E-3</v>
      </c>
      <c r="AA211">
        <v>239.08</v>
      </c>
      <c r="AB211">
        <v>0</v>
      </c>
      <c r="AC211">
        <v>0</v>
      </c>
      <c r="AD211">
        <v>0</v>
      </c>
      <c r="AE211">
        <v>35.630000000000003</v>
      </c>
      <c r="AF211">
        <v>0</v>
      </c>
      <c r="AG211">
        <v>0</v>
      </c>
      <c r="AH211">
        <v>0</v>
      </c>
      <c r="AI211">
        <v>6.71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6.0000000000000001E-3</v>
      </c>
      <c r="AU211" t="s">
        <v>6</v>
      </c>
      <c r="AV211">
        <v>0</v>
      </c>
      <c r="AW211">
        <v>2</v>
      </c>
      <c r="AX211">
        <v>28045680</v>
      </c>
      <c r="AY211">
        <v>1</v>
      </c>
      <c r="AZ211">
        <v>0</v>
      </c>
      <c r="BA211">
        <v>192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Y211*Source!I75</f>
        <v>1.2E-2</v>
      </c>
      <c r="CY211">
        <f t="shared" si="47"/>
        <v>239.08</v>
      </c>
      <c r="CZ211">
        <f t="shared" si="48"/>
        <v>35.630000000000003</v>
      </c>
      <c r="DA211">
        <f t="shared" si="49"/>
        <v>6.71</v>
      </c>
      <c r="DB211">
        <f t="shared" si="45"/>
        <v>0.21</v>
      </c>
      <c r="DC211">
        <f t="shared" si="46"/>
        <v>0</v>
      </c>
    </row>
    <row r="212" spans="1:107" x14ac:dyDescent="0.2">
      <c r="A212">
        <f>ROW(Source!A75)</f>
        <v>75</v>
      </c>
      <c r="B212">
        <v>28045061</v>
      </c>
      <c r="C212">
        <v>28045668</v>
      </c>
      <c r="D212">
        <v>25200071</v>
      </c>
      <c r="E212">
        <v>1</v>
      </c>
      <c r="F212">
        <v>1</v>
      </c>
      <c r="G212">
        <v>1</v>
      </c>
      <c r="H212">
        <v>3</v>
      </c>
      <c r="I212" t="s">
        <v>556</v>
      </c>
      <c r="J212" t="s">
        <v>557</v>
      </c>
      <c r="K212" t="s">
        <v>558</v>
      </c>
      <c r="L212">
        <v>1358</v>
      </c>
      <c r="N212">
        <v>1010</v>
      </c>
      <c r="O212" t="s">
        <v>559</v>
      </c>
      <c r="P212" t="s">
        <v>559</v>
      </c>
      <c r="Q212">
        <v>10</v>
      </c>
      <c r="W212">
        <v>0</v>
      </c>
      <c r="X212">
        <v>1386890308</v>
      </c>
      <c r="Y212">
        <v>0.1</v>
      </c>
      <c r="AA212">
        <v>261.69</v>
      </c>
      <c r="AB212">
        <v>0</v>
      </c>
      <c r="AC212">
        <v>0</v>
      </c>
      <c r="AD212">
        <v>0</v>
      </c>
      <c r="AE212">
        <v>39</v>
      </c>
      <c r="AF212">
        <v>0</v>
      </c>
      <c r="AG212">
        <v>0</v>
      </c>
      <c r="AH212">
        <v>0</v>
      </c>
      <c r="AI212">
        <v>6.71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0.1</v>
      </c>
      <c r="AU212" t="s">
        <v>6</v>
      </c>
      <c r="AV212">
        <v>0</v>
      </c>
      <c r="AW212">
        <v>2</v>
      </c>
      <c r="AX212">
        <v>28045681</v>
      </c>
      <c r="AY212">
        <v>1</v>
      </c>
      <c r="AZ212">
        <v>0</v>
      </c>
      <c r="BA212">
        <v>193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Y212*Source!I75</f>
        <v>0.2</v>
      </c>
      <c r="CY212">
        <f t="shared" si="47"/>
        <v>261.69</v>
      </c>
      <c r="CZ212">
        <f t="shared" si="48"/>
        <v>39</v>
      </c>
      <c r="DA212">
        <f t="shared" si="49"/>
        <v>6.71</v>
      </c>
      <c r="DB212">
        <f t="shared" si="45"/>
        <v>3.9</v>
      </c>
      <c r="DC212">
        <f t="shared" si="46"/>
        <v>0</v>
      </c>
    </row>
    <row r="213" spans="1:107" x14ac:dyDescent="0.2">
      <c r="A213">
        <f>ROW(Source!A75)</f>
        <v>75</v>
      </c>
      <c r="B213">
        <v>28045061</v>
      </c>
      <c r="C213">
        <v>28045668</v>
      </c>
      <c r="D213">
        <v>25221569</v>
      </c>
      <c r="E213">
        <v>1</v>
      </c>
      <c r="F213">
        <v>1</v>
      </c>
      <c r="G213">
        <v>1</v>
      </c>
      <c r="H213">
        <v>3</v>
      </c>
      <c r="I213" t="s">
        <v>154</v>
      </c>
      <c r="J213" t="s">
        <v>156</v>
      </c>
      <c r="K213" t="s">
        <v>155</v>
      </c>
      <c r="L213">
        <v>1354</v>
      </c>
      <c r="N213">
        <v>1010</v>
      </c>
      <c r="O213" t="s">
        <v>61</v>
      </c>
      <c r="P213" t="s">
        <v>61</v>
      </c>
      <c r="Q213">
        <v>1</v>
      </c>
      <c r="W213">
        <v>0</v>
      </c>
      <c r="X213">
        <v>-1274423607</v>
      </c>
      <c r="Y213">
        <v>1</v>
      </c>
      <c r="AA213">
        <v>567.05999999999995</v>
      </c>
      <c r="AB213">
        <v>0</v>
      </c>
      <c r="AC213">
        <v>0</v>
      </c>
      <c r="AD213">
        <v>0</v>
      </c>
      <c r="AE213">
        <v>84.51</v>
      </c>
      <c r="AF213">
        <v>0</v>
      </c>
      <c r="AG213">
        <v>0</v>
      </c>
      <c r="AH213">
        <v>0</v>
      </c>
      <c r="AI213">
        <v>6.71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6</v>
      </c>
      <c r="AT213">
        <v>1</v>
      </c>
      <c r="AU213" t="s">
        <v>6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6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Y213*Source!I75</f>
        <v>2</v>
      </c>
      <c r="CY213">
        <f t="shared" si="47"/>
        <v>567.05999999999995</v>
      </c>
      <c r="CZ213">
        <f t="shared" si="48"/>
        <v>84.51</v>
      </c>
      <c r="DA213">
        <f t="shared" si="49"/>
        <v>6.71</v>
      </c>
      <c r="DB213">
        <f t="shared" si="45"/>
        <v>84.51</v>
      </c>
      <c r="DC213">
        <f t="shared" si="46"/>
        <v>0</v>
      </c>
    </row>
    <row r="214" spans="1:107" x14ac:dyDescent="0.2">
      <c r="A214">
        <f>ROW(Source!A75)</f>
        <v>75</v>
      </c>
      <c r="B214">
        <v>28045061</v>
      </c>
      <c r="C214">
        <v>28045668</v>
      </c>
      <c r="D214">
        <v>25147235</v>
      </c>
      <c r="E214">
        <v>17</v>
      </c>
      <c r="F214">
        <v>1</v>
      </c>
      <c r="G214">
        <v>1</v>
      </c>
      <c r="H214">
        <v>3</v>
      </c>
      <c r="I214" t="s">
        <v>446</v>
      </c>
      <c r="J214" t="s">
        <v>6</v>
      </c>
      <c r="K214" t="s">
        <v>447</v>
      </c>
      <c r="L214">
        <v>1374</v>
      </c>
      <c r="N214">
        <v>1013</v>
      </c>
      <c r="O214" t="s">
        <v>448</v>
      </c>
      <c r="P214" t="s">
        <v>448</v>
      </c>
      <c r="Q214">
        <v>1</v>
      </c>
      <c r="W214">
        <v>0</v>
      </c>
      <c r="X214">
        <v>-1731369543</v>
      </c>
      <c r="Y214">
        <v>0.3</v>
      </c>
      <c r="AA214">
        <v>1</v>
      </c>
      <c r="AB214">
        <v>0</v>
      </c>
      <c r="AC214">
        <v>0</v>
      </c>
      <c r="AD214">
        <v>0</v>
      </c>
      <c r="AE214">
        <v>1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0.3</v>
      </c>
      <c r="AU214" t="s">
        <v>6</v>
      </c>
      <c r="AV214">
        <v>0</v>
      </c>
      <c r="AW214">
        <v>2</v>
      </c>
      <c r="AX214">
        <v>28045682</v>
      </c>
      <c r="AY214">
        <v>1</v>
      </c>
      <c r="AZ214">
        <v>0</v>
      </c>
      <c r="BA214">
        <v>194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Y214*Source!I75</f>
        <v>0.6</v>
      </c>
      <c r="CY214">
        <f t="shared" si="47"/>
        <v>1</v>
      </c>
      <c r="CZ214">
        <f t="shared" si="48"/>
        <v>1</v>
      </c>
      <c r="DA214">
        <f t="shared" si="49"/>
        <v>1</v>
      </c>
      <c r="DB214">
        <f t="shared" si="45"/>
        <v>0.3</v>
      </c>
      <c r="DC214">
        <f t="shared" si="46"/>
        <v>0</v>
      </c>
    </row>
    <row r="215" spans="1:107" x14ac:dyDescent="0.2">
      <c r="A215">
        <f>ROW(Source!A78)</f>
        <v>78</v>
      </c>
      <c r="B215">
        <v>28045047</v>
      </c>
      <c r="C215">
        <v>28045685</v>
      </c>
      <c r="D215">
        <v>25420939</v>
      </c>
      <c r="E215">
        <v>1</v>
      </c>
      <c r="F215">
        <v>1</v>
      </c>
      <c r="G215">
        <v>1</v>
      </c>
      <c r="H215">
        <v>1</v>
      </c>
      <c r="I215" t="s">
        <v>560</v>
      </c>
      <c r="J215" t="s">
        <v>6</v>
      </c>
      <c r="K215" t="s">
        <v>561</v>
      </c>
      <c r="L215">
        <v>1191</v>
      </c>
      <c r="N215">
        <v>1013</v>
      </c>
      <c r="O215" t="s">
        <v>401</v>
      </c>
      <c r="P215" t="s">
        <v>401</v>
      </c>
      <c r="Q215">
        <v>1</v>
      </c>
      <c r="W215">
        <v>0</v>
      </c>
      <c r="X215">
        <v>1799141607</v>
      </c>
      <c r="Y215">
        <v>2.3804999999999996</v>
      </c>
      <c r="AA215">
        <v>0</v>
      </c>
      <c r="AB215">
        <v>0</v>
      </c>
      <c r="AC215">
        <v>0</v>
      </c>
      <c r="AD215">
        <v>10.210000000000001</v>
      </c>
      <c r="AE215">
        <v>0</v>
      </c>
      <c r="AF215">
        <v>0</v>
      </c>
      <c r="AG215">
        <v>0</v>
      </c>
      <c r="AH215">
        <v>10.210000000000001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6</v>
      </c>
      <c r="AT215">
        <v>2.0699999999999998</v>
      </c>
      <c r="AU215" t="s">
        <v>73</v>
      </c>
      <c r="AV215">
        <v>1</v>
      </c>
      <c r="AW215">
        <v>2</v>
      </c>
      <c r="AX215">
        <v>28045686</v>
      </c>
      <c r="AY215">
        <v>1</v>
      </c>
      <c r="AZ215">
        <v>0</v>
      </c>
      <c r="BA215">
        <v>195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Y215*Source!I78</f>
        <v>8.9982899999999972</v>
      </c>
      <c r="CY215">
        <f>AD215</f>
        <v>10.210000000000001</v>
      </c>
      <c r="CZ215">
        <f>AH215</f>
        <v>10.210000000000001</v>
      </c>
      <c r="DA215">
        <f>AL215</f>
        <v>1</v>
      </c>
      <c r="DB215">
        <f>ROUND((ROUND(AT215*CZ215,2)*1.15),2)</f>
        <v>24.3</v>
      </c>
      <c r="DC215">
        <f>ROUND((ROUND(AT215*AG215,2)*1.15),2)</f>
        <v>0</v>
      </c>
    </row>
    <row r="216" spans="1:107" x14ac:dyDescent="0.2">
      <c r="A216">
        <f>ROW(Source!A78)</f>
        <v>78</v>
      </c>
      <c r="B216">
        <v>28045047</v>
      </c>
      <c r="C216">
        <v>28045685</v>
      </c>
      <c r="D216">
        <v>25412928</v>
      </c>
      <c r="E216">
        <v>1</v>
      </c>
      <c r="F216">
        <v>1</v>
      </c>
      <c r="G216">
        <v>1</v>
      </c>
      <c r="H216">
        <v>1</v>
      </c>
      <c r="I216" t="s">
        <v>413</v>
      </c>
      <c r="J216" t="s">
        <v>6</v>
      </c>
      <c r="K216" t="s">
        <v>414</v>
      </c>
      <c r="L216">
        <v>1191</v>
      </c>
      <c r="N216">
        <v>1013</v>
      </c>
      <c r="O216" t="s">
        <v>401</v>
      </c>
      <c r="P216" t="s">
        <v>401</v>
      </c>
      <c r="Q216">
        <v>1</v>
      </c>
      <c r="W216">
        <v>0</v>
      </c>
      <c r="X216">
        <v>-1417349443</v>
      </c>
      <c r="Y216">
        <v>0.02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0.02</v>
      </c>
      <c r="AU216" t="s">
        <v>6</v>
      </c>
      <c r="AV216">
        <v>2</v>
      </c>
      <c r="AW216">
        <v>2</v>
      </c>
      <c r="AX216">
        <v>28045687</v>
      </c>
      <c r="AY216">
        <v>1</v>
      </c>
      <c r="AZ216">
        <v>2048</v>
      </c>
      <c r="BA216">
        <v>196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Y216*Source!I78</f>
        <v>7.5600000000000001E-2</v>
      </c>
      <c r="CY216">
        <f>AD216</f>
        <v>0</v>
      </c>
      <c r="CZ216">
        <f>AH216</f>
        <v>0</v>
      </c>
      <c r="DA216">
        <f>AL216</f>
        <v>1</v>
      </c>
      <c r="DB216">
        <f>ROUND(ROUND(AT216*CZ216,2),2)</f>
        <v>0</v>
      </c>
      <c r="DC216">
        <f>ROUND(ROUND(AT216*AG216,2),2)</f>
        <v>0</v>
      </c>
    </row>
    <row r="217" spans="1:107" x14ac:dyDescent="0.2">
      <c r="A217">
        <f>ROW(Source!A78)</f>
        <v>78</v>
      </c>
      <c r="B217">
        <v>28045047</v>
      </c>
      <c r="C217">
        <v>28045685</v>
      </c>
      <c r="D217">
        <v>25231607</v>
      </c>
      <c r="E217">
        <v>1</v>
      </c>
      <c r="F217">
        <v>1</v>
      </c>
      <c r="G217">
        <v>1</v>
      </c>
      <c r="H217">
        <v>2</v>
      </c>
      <c r="I217" t="s">
        <v>421</v>
      </c>
      <c r="J217" t="s">
        <v>422</v>
      </c>
      <c r="K217" t="s">
        <v>423</v>
      </c>
      <c r="L217">
        <v>1368</v>
      </c>
      <c r="N217">
        <v>1011</v>
      </c>
      <c r="O217" t="s">
        <v>405</v>
      </c>
      <c r="P217" t="s">
        <v>405</v>
      </c>
      <c r="Q217">
        <v>1</v>
      </c>
      <c r="W217">
        <v>0</v>
      </c>
      <c r="X217">
        <v>1372534845</v>
      </c>
      <c r="Y217">
        <v>2.5000000000000001E-2</v>
      </c>
      <c r="AA217">
        <v>0</v>
      </c>
      <c r="AB217">
        <v>65.709999999999994</v>
      </c>
      <c r="AC217">
        <v>11.6</v>
      </c>
      <c r="AD217">
        <v>0</v>
      </c>
      <c r="AE217">
        <v>0</v>
      </c>
      <c r="AF217">
        <v>65.709999999999994</v>
      </c>
      <c r="AG217">
        <v>11.6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0.02</v>
      </c>
      <c r="AU217" t="s">
        <v>72</v>
      </c>
      <c r="AV217">
        <v>0</v>
      </c>
      <c r="AW217">
        <v>2</v>
      </c>
      <c r="AX217">
        <v>28045688</v>
      </c>
      <c r="AY217">
        <v>1</v>
      </c>
      <c r="AZ217">
        <v>0</v>
      </c>
      <c r="BA217">
        <v>197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Y217*Source!I78</f>
        <v>9.4500000000000001E-2</v>
      </c>
      <c r="CY217">
        <f>AB217</f>
        <v>65.709999999999994</v>
      </c>
      <c r="CZ217">
        <f>AF217</f>
        <v>65.709999999999994</v>
      </c>
      <c r="DA217">
        <f>AJ217</f>
        <v>1</v>
      </c>
      <c r="DB217">
        <f>ROUND((ROUND(AT217*CZ217,2)*1.25),2)</f>
        <v>1.64</v>
      </c>
      <c r="DC217">
        <f>ROUND((ROUND(AT217*AG217,2)*1.25),2)</f>
        <v>0.28999999999999998</v>
      </c>
    </row>
    <row r="218" spans="1:107" x14ac:dyDescent="0.2">
      <c r="A218">
        <f>ROW(Source!A78)</f>
        <v>78</v>
      </c>
      <c r="B218">
        <v>28045047</v>
      </c>
      <c r="C218">
        <v>28045685</v>
      </c>
      <c r="D218">
        <v>25231911</v>
      </c>
      <c r="E218">
        <v>1</v>
      </c>
      <c r="F218">
        <v>1</v>
      </c>
      <c r="G218">
        <v>1</v>
      </c>
      <c r="H218">
        <v>2</v>
      </c>
      <c r="I218" t="s">
        <v>427</v>
      </c>
      <c r="J218" t="s">
        <v>428</v>
      </c>
      <c r="K218" t="s">
        <v>429</v>
      </c>
      <c r="L218">
        <v>1368</v>
      </c>
      <c r="N218">
        <v>1011</v>
      </c>
      <c r="O218" t="s">
        <v>405</v>
      </c>
      <c r="P218" t="s">
        <v>405</v>
      </c>
      <c r="Q218">
        <v>1</v>
      </c>
      <c r="W218">
        <v>0</v>
      </c>
      <c r="X218">
        <v>-353815937</v>
      </c>
      <c r="Y218">
        <v>0.88749999999999996</v>
      </c>
      <c r="AA218">
        <v>0</v>
      </c>
      <c r="AB218">
        <v>8.1</v>
      </c>
      <c r="AC218">
        <v>0</v>
      </c>
      <c r="AD218">
        <v>0</v>
      </c>
      <c r="AE218">
        <v>0</v>
      </c>
      <c r="AF218">
        <v>8.1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0.71</v>
      </c>
      <c r="AU218" t="s">
        <v>72</v>
      </c>
      <c r="AV218">
        <v>0</v>
      </c>
      <c r="AW218">
        <v>2</v>
      </c>
      <c r="AX218">
        <v>28045689</v>
      </c>
      <c r="AY218">
        <v>1</v>
      </c>
      <c r="AZ218">
        <v>0</v>
      </c>
      <c r="BA218">
        <v>198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Y218*Source!I78</f>
        <v>3.3547499999999997</v>
      </c>
      <c r="CY218">
        <f>AB218</f>
        <v>8.1</v>
      </c>
      <c r="CZ218">
        <f>AF218</f>
        <v>8.1</v>
      </c>
      <c r="DA218">
        <f>AJ218</f>
        <v>1</v>
      </c>
      <c r="DB218">
        <f>ROUND((ROUND(AT218*CZ218,2)*1.25),2)</f>
        <v>7.19</v>
      </c>
      <c r="DC218">
        <f>ROUND((ROUND(AT218*AG218,2)*1.25),2)</f>
        <v>0</v>
      </c>
    </row>
    <row r="219" spans="1:107" x14ac:dyDescent="0.2">
      <c r="A219">
        <f>ROW(Source!A78)</f>
        <v>78</v>
      </c>
      <c r="B219">
        <v>28045047</v>
      </c>
      <c r="C219">
        <v>28045685</v>
      </c>
      <c r="D219">
        <v>25151425</v>
      </c>
      <c r="E219">
        <v>1</v>
      </c>
      <c r="F219">
        <v>1</v>
      </c>
      <c r="G219">
        <v>1</v>
      </c>
      <c r="H219">
        <v>3</v>
      </c>
      <c r="I219" t="s">
        <v>562</v>
      </c>
      <c r="J219" t="s">
        <v>563</v>
      </c>
      <c r="K219" t="s">
        <v>564</v>
      </c>
      <c r="L219">
        <v>1348</v>
      </c>
      <c r="N219">
        <v>1009</v>
      </c>
      <c r="O219" t="s">
        <v>24</v>
      </c>
      <c r="P219" t="s">
        <v>24</v>
      </c>
      <c r="Q219">
        <v>1000</v>
      </c>
      <c r="W219">
        <v>0</v>
      </c>
      <c r="X219">
        <v>-714836380</v>
      </c>
      <c r="Y219">
        <v>6.9999999999999994E-5</v>
      </c>
      <c r="AA219">
        <v>10315.01</v>
      </c>
      <c r="AB219">
        <v>0</v>
      </c>
      <c r="AC219">
        <v>0</v>
      </c>
      <c r="AD219">
        <v>0</v>
      </c>
      <c r="AE219">
        <v>10315.01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6.9999999999999994E-5</v>
      </c>
      <c r="AU219" t="s">
        <v>6</v>
      </c>
      <c r="AV219">
        <v>0</v>
      </c>
      <c r="AW219">
        <v>2</v>
      </c>
      <c r="AX219">
        <v>28045690</v>
      </c>
      <c r="AY219">
        <v>1</v>
      </c>
      <c r="AZ219">
        <v>0</v>
      </c>
      <c r="BA219">
        <v>199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Y219*Source!I78</f>
        <v>2.6459999999999998E-4</v>
      </c>
      <c r="CY219">
        <f>AA219</f>
        <v>10315.01</v>
      </c>
      <c r="CZ219">
        <f>AE219</f>
        <v>10315.01</v>
      </c>
      <c r="DA219">
        <f>AI219</f>
        <v>1</v>
      </c>
      <c r="DB219">
        <f>ROUND(ROUND(AT219*CZ219,2),2)</f>
        <v>0.72</v>
      </c>
      <c r="DC219">
        <f>ROUND(ROUND(AT219*AG219,2),2)</f>
        <v>0</v>
      </c>
    </row>
    <row r="220" spans="1:107" x14ac:dyDescent="0.2">
      <c r="A220">
        <f>ROW(Source!A78)</f>
        <v>78</v>
      </c>
      <c r="B220">
        <v>28045047</v>
      </c>
      <c r="C220">
        <v>28045685</v>
      </c>
      <c r="D220">
        <v>25152569</v>
      </c>
      <c r="E220">
        <v>1</v>
      </c>
      <c r="F220">
        <v>1</v>
      </c>
      <c r="G220">
        <v>1</v>
      </c>
      <c r="H220">
        <v>3</v>
      </c>
      <c r="I220" t="s">
        <v>565</v>
      </c>
      <c r="J220" t="s">
        <v>566</v>
      </c>
      <c r="K220" t="s">
        <v>567</v>
      </c>
      <c r="L220">
        <v>1348</v>
      </c>
      <c r="N220">
        <v>1009</v>
      </c>
      <c r="O220" t="s">
        <v>24</v>
      </c>
      <c r="P220" t="s">
        <v>24</v>
      </c>
      <c r="Q220">
        <v>1000</v>
      </c>
      <c r="W220">
        <v>0</v>
      </c>
      <c r="X220">
        <v>960438781</v>
      </c>
      <c r="Y220">
        <v>3.0000000000000001E-3</v>
      </c>
      <c r="AA220">
        <v>10068</v>
      </c>
      <c r="AB220">
        <v>0</v>
      </c>
      <c r="AC220">
        <v>0</v>
      </c>
      <c r="AD220">
        <v>0</v>
      </c>
      <c r="AE220">
        <v>10068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6</v>
      </c>
      <c r="AT220">
        <v>3.0000000000000001E-3</v>
      </c>
      <c r="AU220" t="s">
        <v>6</v>
      </c>
      <c r="AV220">
        <v>0</v>
      </c>
      <c r="AW220">
        <v>2</v>
      </c>
      <c r="AX220">
        <v>28045691</v>
      </c>
      <c r="AY220">
        <v>1</v>
      </c>
      <c r="AZ220">
        <v>0</v>
      </c>
      <c r="BA220">
        <v>200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Y220*Source!I78</f>
        <v>1.1339999999999999E-2</v>
      </c>
      <c r="CY220">
        <f>AA220</f>
        <v>10068</v>
      </c>
      <c r="CZ220">
        <f>AE220</f>
        <v>10068</v>
      </c>
      <c r="DA220">
        <f>AI220</f>
        <v>1</v>
      </c>
      <c r="DB220">
        <f>ROUND(ROUND(AT220*CZ220,2),2)</f>
        <v>30.2</v>
      </c>
      <c r="DC220">
        <f>ROUND(ROUND(AT220*AG220,2),2)</f>
        <v>0</v>
      </c>
    </row>
    <row r="221" spans="1:107" x14ac:dyDescent="0.2">
      <c r="A221">
        <f>ROW(Source!A78)</f>
        <v>78</v>
      </c>
      <c r="B221">
        <v>28045047</v>
      </c>
      <c r="C221">
        <v>28045685</v>
      </c>
      <c r="D221">
        <v>25169971</v>
      </c>
      <c r="E221">
        <v>1</v>
      </c>
      <c r="F221">
        <v>1</v>
      </c>
      <c r="G221">
        <v>1</v>
      </c>
      <c r="H221">
        <v>3</v>
      </c>
      <c r="I221" t="s">
        <v>165</v>
      </c>
      <c r="J221" t="s">
        <v>167</v>
      </c>
      <c r="K221" t="s">
        <v>166</v>
      </c>
      <c r="L221">
        <v>1354</v>
      </c>
      <c r="N221">
        <v>1010</v>
      </c>
      <c r="O221" t="s">
        <v>61</v>
      </c>
      <c r="P221" t="s">
        <v>61</v>
      </c>
      <c r="Q221">
        <v>1</v>
      </c>
      <c r="W221">
        <v>0</v>
      </c>
      <c r="X221">
        <v>1908748092</v>
      </c>
      <c r="Y221">
        <v>0.52910100000000004</v>
      </c>
      <c r="AA221">
        <v>2640.46</v>
      </c>
      <c r="AB221">
        <v>0</v>
      </c>
      <c r="AC221">
        <v>0</v>
      </c>
      <c r="AD221">
        <v>0</v>
      </c>
      <c r="AE221">
        <v>2640.46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0</v>
      </c>
      <c r="AP221">
        <v>0</v>
      </c>
      <c r="AQ221">
        <v>0</v>
      </c>
      <c r="AR221">
        <v>0</v>
      </c>
      <c r="AS221" t="s">
        <v>6</v>
      </c>
      <c r="AT221">
        <v>0.52910100000000004</v>
      </c>
      <c r="AU221" t="s">
        <v>6</v>
      </c>
      <c r="AV221">
        <v>0</v>
      </c>
      <c r="AW221">
        <v>1</v>
      </c>
      <c r="AX221">
        <v>-1</v>
      </c>
      <c r="AY221">
        <v>0</v>
      </c>
      <c r="AZ221">
        <v>0</v>
      </c>
      <c r="BA221" t="s">
        <v>6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Y221*Source!I78</f>
        <v>2.0000017799999998</v>
      </c>
      <c r="CY221">
        <f>AA221</f>
        <v>2640.46</v>
      </c>
      <c r="CZ221">
        <f>AE221</f>
        <v>2640.46</v>
      </c>
      <c r="DA221">
        <f>AI221</f>
        <v>1</v>
      </c>
      <c r="DB221">
        <f>ROUND(ROUND(AT221*CZ221,2),2)</f>
        <v>1397.07</v>
      </c>
      <c r="DC221">
        <f>ROUND(ROUND(AT221*AG221,2),2)</f>
        <v>0</v>
      </c>
    </row>
    <row r="222" spans="1:107" x14ac:dyDescent="0.2">
      <c r="A222">
        <f>ROW(Source!A78)</f>
        <v>78</v>
      </c>
      <c r="B222">
        <v>28045047</v>
      </c>
      <c r="C222">
        <v>28045685</v>
      </c>
      <c r="D222">
        <v>25186957</v>
      </c>
      <c r="E222">
        <v>1</v>
      </c>
      <c r="F222">
        <v>1</v>
      </c>
      <c r="G222">
        <v>1</v>
      </c>
      <c r="H222">
        <v>3</v>
      </c>
      <c r="I222" t="s">
        <v>568</v>
      </c>
      <c r="J222" t="s">
        <v>569</v>
      </c>
      <c r="K222" t="s">
        <v>570</v>
      </c>
      <c r="L222">
        <v>1354</v>
      </c>
      <c r="N222">
        <v>1010</v>
      </c>
      <c r="O222" t="s">
        <v>61</v>
      </c>
      <c r="P222" t="s">
        <v>61</v>
      </c>
      <c r="Q222">
        <v>1</v>
      </c>
      <c r="W222">
        <v>0</v>
      </c>
      <c r="X222">
        <v>-1153960265</v>
      </c>
      <c r="Y222">
        <v>0.27</v>
      </c>
      <c r="AA222">
        <v>110.11</v>
      </c>
      <c r="AB222">
        <v>0</v>
      </c>
      <c r="AC222">
        <v>0</v>
      </c>
      <c r="AD222">
        <v>0</v>
      </c>
      <c r="AE222">
        <v>110.11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6</v>
      </c>
      <c r="AT222">
        <v>0.27</v>
      </c>
      <c r="AU222" t="s">
        <v>6</v>
      </c>
      <c r="AV222">
        <v>0</v>
      </c>
      <c r="AW222">
        <v>2</v>
      </c>
      <c r="AX222">
        <v>28045693</v>
      </c>
      <c r="AY222">
        <v>1</v>
      </c>
      <c r="AZ222">
        <v>0</v>
      </c>
      <c r="BA222">
        <v>202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Y222*Source!I78</f>
        <v>1.0206</v>
      </c>
      <c r="CY222">
        <f>AA222</f>
        <v>110.11</v>
      </c>
      <c r="CZ222">
        <f>AE222</f>
        <v>110.11</v>
      </c>
      <c r="DA222">
        <f>AI222</f>
        <v>1</v>
      </c>
      <c r="DB222">
        <f>ROUND(ROUND(AT222*CZ222,2),2)</f>
        <v>29.73</v>
      </c>
      <c r="DC222">
        <f>ROUND(ROUND(AT222*AG222,2),2)</f>
        <v>0</v>
      </c>
    </row>
    <row r="223" spans="1:107" x14ac:dyDescent="0.2">
      <c r="A223">
        <f>ROW(Source!A79)</f>
        <v>79</v>
      </c>
      <c r="B223">
        <v>28045061</v>
      </c>
      <c r="C223">
        <v>28045685</v>
      </c>
      <c r="D223">
        <v>25420939</v>
      </c>
      <c r="E223">
        <v>1</v>
      </c>
      <c r="F223">
        <v>1</v>
      </c>
      <c r="G223">
        <v>1</v>
      </c>
      <c r="H223">
        <v>1</v>
      </c>
      <c r="I223" t="s">
        <v>560</v>
      </c>
      <c r="J223" t="s">
        <v>6</v>
      </c>
      <c r="K223" t="s">
        <v>561</v>
      </c>
      <c r="L223">
        <v>1191</v>
      </c>
      <c r="N223">
        <v>1013</v>
      </c>
      <c r="O223" t="s">
        <v>401</v>
      </c>
      <c r="P223" t="s">
        <v>401</v>
      </c>
      <c r="Q223">
        <v>1</v>
      </c>
      <c r="W223">
        <v>0</v>
      </c>
      <c r="X223">
        <v>1799141607</v>
      </c>
      <c r="Y223">
        <v>2.3804999999999996</v>
      </c>
      <c r="AA223">
        <v>0</v>
      </c>
      <c r="AB223">
        <v>0</v>
      </c>
      <c r="AC223">
        <v>0</v>
      </c>
      <c r="AD223">
        <v>68.510000000000005</v>
      </c>
      <c r="AE223">
        <v>0</v>
      </c>
      <c r="AF223">
        <v>0</v>
      </c>
      <c r="AG223">
        <v>0</v>
      </c>
      <c r="AH223">
        <v>10.210000000000001</v>
      </c>
      <c r="AI223">
        <v>1</v>
      </c>
      <c r="AJ223">
        <v>1</v>
      </c>
      <c r="AK223">
        <v>1</v>
      </c>
      <c r="AL223">
        <v>6.71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6</v>
      </c>
      <c r="AT223">
        <v>2.0699999999999998</v>
      </c>
      <c r="AU223" t="s">
        <v>73</v>
      </c>
      <c r="AV223">
        <v>1</v>
      </c>
      <c r="AW223">
        <v>2</v>
      </c>
      <c r="AX223">
        <v>28045686</v>
      </c>
      <c r="AY223">
        <v>1</v>
      </c>
      <c r="AZ223">
        <v>0</v>
      </c>
      <c r="BA223">
        <v>203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Y223*Source!I79</f>
        <v>8.9982899999999972</v>
      </c>
      <c r="CY223">
        <f>AD223</f>
        <v>68.510000000000005</v>
      </c>
      <c r="CZ223">
        <f>AH223</f>
        <v>10.210000000000001</v>
      </c>
      <c r="DA223">
        <f>AL223</f>
        <v>6.71</v>
      </c>
      <c r="DB223">
        <f>ROUND((ROUND(AT223*CZ223,2)*1.15),2)</f>
        <v>24.3</v>
      </c>
      <c r="DC223">
        <f>ROUND((ROUND(AT223*AG223,2)*1.15),2)</f>
        <v>0</v>
      </c>
    </row>
    <row r="224" spans="1:107" x14ac:dyDescent="0.2">
      <c r="A224">
        <f>ROW(Source!A79)</f>
        <v>79</v>
      </c>
      <c r="B224">
        <v>28045061</v>
      </c>
      <c r="C224">
        <v>28045685</v>
      </c>
      <c r="D224">
        <v>25412928</v>
      </c>
      <c r="E224">
        <v>1</v>
      </c>
      <c r="F224">
        <v>1</v>
      </c>
      <c r="G224">
        <v>1</v>
      </c>
      <c r="H224">
        <v>1</v>
      </c>
      <c r="I224" t="s">
        <v>413</v>
      </c>
      <c r="J224" t="s">
        <v>6</v>
      </c>
      <c r="K224" t="s">
        <v>414</v>
      </c>
      <c r="L224">
        <v>1191</v>
      </c>
      <c r="N224">
        <v>1013</v>
      </c>
      <c r="O224" t="s">
        <v>401</v>
      </c>
      <c r="P224" t="s">
        <v>401</v>
      </c>
      <c r="Q224">
        <v>1</v>
      </c>
      <c r="W224">
        <v>0</v>
      </c>
      <c r="X224">
        <v>-1417349443</v>
      </c>
      <c r="Y224">
        <v>0.02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6.71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0.02</v>
      </c>
      <c r="AU224" t="s">
        <v>6</v>
      </c>
      <c r="AV224">
        <v>2</v>
      </c>
      <c r="AW224">
        <v>2</v>
      </c>
      <c r="AX224">
        <v>28045687</v>
      </c>
      <c r="AY224">
        <v>1</v>
      </c>
      <c r="AZ224">
        <v>2048</v>
      </c>
      <c r="BA224">
        <v>204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Y224*Source!I79</f>
        <v>7.5600000000000001E-2</v>
      </c>
      <c r="CY224">
        <f>AD224</f>
        <v>0</v>
      </c>
      <c r="CZ224">
        <f>AH224</f>
        <v>0</v>
      </c>
      <c r="DA224">
        <f>AL224</f>
        <v>1</v>
      </c>
      <c r="DB224">
        <f>ROUND(ROUND(AT224*CZ224,2),2)</f>
        <v>0</v>
      </c>
      <c r="DC224">
        <f>ROUND(ROUND(AT224*AG224,2),2)</f>
        <v>0</v>
      </c>
    </row>
    <row r="225" spans="1:107" x14ac:dyDescent="0.2">
      <c r="A225">
        <f>ROW(Source!A79)</f>
        <v>79</v>
      </c>
      <c r="B225">
        <v>28045061</v>
      </c>
      <c r="C225">
        <v>28045685</v>
      </c>
      <c r="D225">
        <v>25231607</v>
      </c>
      <c r="E225">
        <v>1</v>
      </c>
      <c r="F225">
        <v>1</v>
      </c>
      <c r="G225">
        <v>1</v>
      </c>
      <c r="H225">
        <v>2</v>
      </c>
      <c r="I225" t="s">
        <v>421</v>
      </c>
      <c r="J225" t="s">
        <v>422</v>
      </c>
      <c r="K225" t="s">
        <v>423</v>
      </c>
      <c r="L225">
        <v>1368</v>
      </c>
      <c r="N225">
        <v>1011</v>
      </c>
      <c r="O225" t="s">
        <v>405</v>
      </c>
      <c r="P225" t="s">
        <v>405</v>
      </c>
      <c r="Q225">
        <v>1</v>
      </c>
      <c r="W225">
        <v>0</v>
      </c>
      <c r="X225">
        <v>1372534845</v>
      </c>
      <c r="Y225">
        <v>2.5000000000000001E-2</v>
      </c>
      <c r="AA225">
        <v>0</v>
      </c>
      <c r="AB225">
        <v>440.91</v>
      </c>
      <c r="AC225">
        <v>11.6</v>
      </c>
      <c r="AD225">
        <v>0</v>
      </c>
      <c r="AE225">
        <v>0</v>
      </c>
      <c r="AF225">
        <v>65.709999999999994</v>
      </c>
      <c r="AG225">
        <v>11.6</v>
      </c>
      <c r="AH225">
        <v>0</v>
      </c>
      <c r="AI225">
        <v>1</v>
      </c>
      <c r="AJ225">
        <v>6.71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0.02</v>
      </c>
      <c r="AU225" t="s">
        <v>72</v>
      </c>
      <c r="AV225">
        <v>0</v>
      </c>
      <c r="AW225">
        <v>2</v>
      </c>
      <c r="AX225">
        <v>28045688</v>
      </c>
      <c r="AY225">
        <v>1</v>
      </c>
      <c r="AZ225">
        <v>0</v>
      </c>
      <c r="BA225">
        <v>205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Y225*Source!I79</f>
        <v>9.4500000000000001E-2</v>
      </c>
      <c r="CY225">
        <f>AB225</f>
        <v>440.91</v>
      </c>
      <c r="CZ225">
        <f>AF225</f>
        <v>65.709999999999994</v>
      </c>
      <c r="DA225">
        <f>AJ225</f>
        <v>6.71</v>
      </c>
      <c r="DB225">
        <f>ROUND((ROUND(AT225*CZ225,2)*1.25),2)</f>
        <v>1.64</v>
      </c>
      <c r="DC225">
        <f>ROUND((ROUND(AT225*AG225,2)*1.25),2)</f>
        <v>0.28999999999999998</v>
      </c>
    </row>
    <row r="226" spans="1:107" x14ac:dyDescent="0.2">
      <c r="A226">
        <f>ROW(Source!A79)</f>
        <v>79</v>
      </c>
      <c r="B226">
        <v>28045061</v>
      </c>
      <c r="C226">
        <v>28045685</v>
      </c>
      <c r="D226">
        <v>25231911</v>
      </c>
      <c r="E226">
        <v>1</v>
      </c>
      <c r="F226">
        <v>1</v>
      </c>
      <c r="G226">
        <v>1</v>
      </c>
      <c r="H226">
        <v>2</v>
      </c>
      <c r="I226" t="s">
        <v>427</v>
      </c>
      <c r="J226" t="s">
        <v>428</v>
      </c>
      <c r="K226" t="s">
        <v>429</v>
      </c>
      <c r="L226">
        <v>1368</v>
      </c>
      <c r="N226">
        <v>1011</v>
      </c>
      <c r="O226" t="s">
        <v>405</v>
      </c>
      <c r="P226" t="s">
        <v>405</v>
      </c>
      <c r="Q226">
        <v>1</v>
      </c>
      <c r="W226">
        <v>0</v>
      </c>
      <c r="X226">
        <v>-353815937</v>
      </c>
      <c r="Y226">
        <v>0.88749999999999996</v>
      </c>
      <c r="AA226">
        <v>0</v>
      </c>
      <c r="AB226">
        <v>54.35</v>
      </c>
      <c r="AC226">
        <v>0</v>
      </c>
      <c r="AD226">
        <v>0</v>
      </c>
      <c r="AE226">
        <v>0</v>
      </c>
      <c r="AF226">
        <v>8.1</v>
      </c>
      <c r="AG226">
        <v>0</v>
      </c>
      <c r="AH226">
        <v>0</v>
      </c>
      <c r="AI226">
        <v>1</v>
      </c>
      <c r="AJ226">
        <v>6.71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0.71</v>
      </c>
      <c r="AU226" t="s">
        <v>72</v>
      </c>
      <c r="AV226">
        <v>0</v>
      </c>
      <c r="AW226">
        <v>2</v>
      </c>
      <c r="AX226">
        <v>28045689</v>
      </c>
      <c r="AY226">
        <v>1</v>
      </c>
      <c r="AZ226">
        <v>0</v>
      </c>
      <c r="BA226">
        <v>206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Y226*Source!I79</f>
        <v>3.3547499999999997</v>
      </c>
      <c r="CY226">
        <f>AB226</f>
        <v>54.35</v>
      </c>
      <c r="CZ226">
        <f>AF226</f>
        <v>8.1</v>
      </c>
      <c r="DA226">
        <f>AJ226</f>
        <v>6.71</v>
      </c>
      <c r="DB226">
        <f>ROUND((ROUND(AT226*CZ226,2)*1.25),2)</f>
        <v>7.19</v>
      </c>
      <c r="DC226">
        <f>ROUND((ROUND(AT226*AG226,2)*1.25),2)</f>
        <v>0</v>
      </c>
    </row>
    <row r="227" spans="1:107" x14ac:dyDescent="0.2">
      <c r="A227">
        <f>ROW(Source!A79)</f>
        <v>79</v>
      </c>
      <c r="B227">
        <v>28045061</v>
      </c>
      <c r="C227">
        <v>28045685</v>
      </c>
      <c r="D227">
        <v>25151425</v>
      </c>
      <c r="E227">
        <v>1</v>
      </c>
      <c r="F227">
        <v>1</v>
      </c>
      <c r="G227">
        <v>1</v>
      </c>
      <c r="H227">
        <v>3</v>
      </c>
      <c r="I227" t="s">
        <v>562</v>
      </c>
      <c r="J227" t="s">
        <v>563</v>
      </c>
      <c r="K227" t="s">
        <v>564</v>
      </c>
      <c r="L227">
        <v>1348</v>
      </c>
      <c r="N227">
        <v>1009</v>
      </c>
      <c r="O227" t="s">
        <v>24</v>
      </c>
      <c r="P227" t="s">
        <v>24</v>
      </c>
      <c r="Q227">
        <v>1000</v>
      </c>
      <c r="W227">
        <v>0</v>
      </c>
      <c r="X227">
        <v>-714836380</v>
      </c>
      <c r="Y227">
        <v>6.9999999999999994E-5</v>
      </c>
      <c r="AA227">
        <v>69213.72</v>
      </c>
      <c r="AB227">
        <v>0</v>
      </c>
      <c r="AC227">
        <v>0</v>
      </c>
      <c r="AD227">
        <v>0</v>
      </c>
      <c r="AE227">
        <v>10315.01</v>
      </c>
      <c r="AF227">
        <v>0</v>
      </c>
      <c r="AG227">
        <v>0</v>
      </c>
      <c r="AH227">
        <v>0</v>
      </c>
      <c r="AI227">
        <v>6.71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6</v>
      </c>
      <c r="AT227">
        <v>6.9999999999999994E-5</v>
      </c>
      <c r="AU227" t="s">
        <v>6</v>
      </c>
      <c r="AV227">
        <v>0</v>
      </c>
      <c r="AW227">
        <v>2</v>
      </c>
      <c r="AX227">
        <v>28045690</v>
      </c>
      <c r="AY227">
        <v>1</v>
      </c>
      <c r="AZ227">
        <v>0</v>
      </c>
      <c r="BA227">
        <v>207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Y227*Source!I79</f>
        <v>2.6459999999999998E-4</v>
      </c>
      <c r="CY227">
        <f>AA227</f>
        <v>69213.72</v>
      </c>
      <c r="CZ227">
        <f>AE227</f>
        <v>10315.01</v>
      </c>
      <c r="DA227">
        <f>AI227</f>
        <v>6.71</v>
      </c>
      <c r="DB227">
        <f>ROUND(ROUND(AT227*CZ227,2),2)</f>
        <v>0.72</v>
      </c>
      <c r="DC227">
        <f>ROUND(ROUND(AT227*AG227,2),2)</f>
        <v>0</v>
      </c>
    </row>
    <row r="228" spans="1:107" x14ac:dyDescent="0.2">
      <c r="A228">
        <f>ROW(Source!A79)</f>
        <v>79</v>
      </c>
      <c r="B228">
        <v>28045061</v>
      </c>
      <c r="C228">
        <v>28045685</v>
      </c>
      <c r="D228">
        <v>25152569</v>
      </c>
      <c r="E228">
        <v>1</v>
      </c>
      <c r="F228">
        <v>1</v>
      </c>
      <c r="G228">
        <v>1</v>
      </c>
      <c r="H228">
        <v>3</v>
      </c>
      <c r="I228" t="s">
        <v>565</v>
      </c>
      <c r="J228" t="s">
        <v>566</v>
      </c>
      <c r="K228" t="s">
        <v>567</v>
      </c>
      <c r="L228">
        <v>1348</v>
      </c>
      <c r="N228">
        <v>1009</v>
      </c>
      <c r="O228" t="s">
        <v>24</v>
      </c>
      <c r="P228" t="s">
        <v>24</v>
      </c>
      <c r="Q228">
        <v>1000</v>
      </c>
      <c r="W228">
        <v>0</v>
      </c>
      <c r="X228">
        <v>960438781</v>
      </c>
      <c r="Y228">
        <v>3.0000000000000001E-3</v>
      </c>
      <c r="AA228">
        <v>67556.28</v>
      </c>
      <c r="AB228">
        <v>0</v>
      </c>
      <c r="AC228">
        <v>0</v>
      </c>
      <c r="AD228">
        <v>0</v>
      </c>
      <c r="AE228">
        <v>10068</v>
      </c>
      <c r="AF228">
        <v>0</v>
      </c>
      <c r="AG228">
        <v>0</v>
      </c>
      <c r="AH228">
        <v>0</v>
      </c>
      <c r="AI228">
        <v>6.71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</v>
      </c>
      <c r="AT228">
        <v>3.0000000000000001E-3</v>
      </c>
      <c r="AU228" t="s">
        <v>6</v>
      </c>
      <c r="AV228">
        <v>0</v>
      </c>
      <c r="AW228">
        <v>2</v>
      </c>
      <c r="AX228">
        <v>28045691</v>
      </c>
      <c r="AY228">
        <v>1</v>
      </c>
      <c r="AZ228">
        <v>0</v>
      </c>
      <c r="BA228">
        <v>208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Y228*Source!I79</f>
        <v>1.1339999999999999E-2</v>
      </c>
      <c r="CY228">
        <f>AA228</f>
        <v>67556.28</v>
      </c>
      <c r="CZ228">
        <f>AE228</f>
        <v>10068</v>
      </c>
      <c r="DA228">
        <f>AI228</f>
        <v>6.71</v>
      </c>
      <c r="DB228">
        <f>ROUND(ROUND(AT228*CZ228,2),2)</f>
        <v>30.2</v>
      </c>
      <c r="DC228">
        <f>ROUND(ROUND(AT228*AG228,2),2)</f>
        <v>0</v>
      </c>
    </row>
    <row r="229" spans="1:107" x14ac:dyDescent="0.2">
      <c r="A229">
        <f>ROW(Source!A79)</f>
        <v>79</v>
      </c>
      <c r="B229">
        <v>28045061</v>
      </c>
      <c r="C229">
        <v>28045685</v>
      </c>
      <c r="D229">
        <v>25169971</v>
      </c>
      <c r="E229">
        <v>1</v>
      </c>
      <c r="F229">
        <v>1</v>
      </c>
      <c r="G229">
        <v>1</v>
      </c>
      <c r="H229">
        <v>3</v>
      </c>
      <c r="I229" t="s">
        <v>165</v>
      </c>
      <c r="J229" t="s">
        <v>167</v>
      </c>
      <c r="K229" t="s">
        <v>166</v>
      </c>
      <c r="L229">
        <v>1354</v>
      </c>
      <c r="N229">
        <v>1010</v>
      </c>
      <c r="O229" t="s">
        <v>61</v>
      </c>
      <c r="P229" t="s">
        <v>61</v>
      </c>
      <c r="Q229">
        <v>1</v>
      </c>
      <c r="W229">
        <v>0</v>
      </c>
      <c r="X229">
        <v>1908748092</v>
      </c>
      <c r="Y229">
        <v>0.52910100000000004</v>
      </c>
      <c r="AA229">
        <v>17717.490000000002</v>
      </c>
      <c r="AB229">
        <v>0</v>
      </c>
      <c r="AC229">
        <v>0</v>
      </c>
      <c r="AD229">
        <v>0</v>
      </c>
      <c r="AE229">
        <v>2640.46</v>
      </c>
      <c r="AF229">
        <v>0</v>
      </c>
      <c r="AG229">
        <v>0</v>
      </c>
      <c r="AH229">
        <v>0</v>
      </c>
      <c r="AI229">
        <v>6.71</v>
      </c>
      <c r="AJ229">
        <v>1</v>
      </c>
      <c r="AK229">
        <v>1</v>
      </c>
      <c r="AL229">
        <v>1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6</v>
      </c>
      <c r="AT229">
        <v>0.52910100000000004</v>
      </c>
      <c r="AU229" t="s">
        <v>6</v>
      </c>
      <c r="AV229">
        <v>0</v>
      </c>
      <c r="AW229">
        <v>1</v>
      </c>
      <c r="AX229">
        <v>-1</v>
      </c>
      <c r="AY229">
        <v>0</v>
      </c>
      <c r="AZ229">
        <v>0</v>
      </c>
      <c r="BA229" t="s">
        <v>6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Y229*Source!I79</f>
        <v>2.0000017799999998</v>
      </c>
      <c r="CY229">
        <f>AA229</f>
        <v>17717.490000000002</v>
      </c>
      <c r="CZ229">
        <f>AE229</f>
        <v>2640.46</v>
      </c>
      <c r="DA229">
        <f>AI229</f>
        <v>6.71</v>
      </c>
      <c r="DB229">
        <f>ROUND(ROUND(AT229*CZ229,2),2)</f>
        <v>1397.07</v>
      </c>
      <c r="DC229">
        <f>ROUND(ROUND(AT229*AG229,2),2)</f>
        <v>0</v>
      </c>
    </row>
    <row r="230" spans="1:107" x14ac:dyDescent="0.2">
      <c r="A230">
        <f>ROW(Source!A79)</f>
        <v>79</v>
      </c>
      <c r="B230">
        <v>28045061</v>
      </c>
      <c r="C230">
        <v>28045685</v>
      </c>
      <c r="D230">
        <v>25186957</v>
      </c>
      <c r="E230">
        <v>1</v>
      </c>
      <c r="F230">
        <v>1</v>
      </c>
      <c r="G230">
        <v>1</v>
      </c>
      <c r="H230">
        <v>3</v>
      </c>
      <c r="I230" t="s">
        <v>568</v>
      </c>
      <c r="J230" t="s">
        <v>569</v>
      </c>
      <c r="K230" t="s">
        <v>570</v>
      </c>
      <c r="L230">
        <v>1354</v>
      </c>
      <c r="N230">
        <v>1010</v>
      </c>
      <c r="O230" t="s">
        <v>61</v>
      </c>
      <c r="P230" t="s">
        <v>61</v>
      </c>
      <c r="Q230">
        <v>1</v>
      </c>
      <c r="W230">
        <v>0</v>
      </c>
      <c r="X230">
        <v>-1153960265</v>
      </c>
      <c r="Y230">
        <v>0.27</v>
      </c>
      <c r="AA230">
        <v>738.84</v>
      </c>
      <c r="AB230">
        <v>0</v>
      </c>
      <c r="AC230">
        <v>0</v>
      </c>
      <c r="AD230">
        <v>0</v>
      </c>
      <c r="AE230">
        <v>110.11</v>
      </c>
      <c r="AF230">
        <v>0</v>
      </c>
      <c r="AG230">
        <v>0</v>
      </c>
      <c r="AH230">
        <v>0</v>
      </c>
      <c r="AI230">
        <v>6.71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6</v>
      </c>
      <c r="AT230">
        <v>0.27</v>
      </c>
      <c r="AU230" t="s">
        <v>6</v>
      </c>
      <c r="AV230">
        <v>0</v>
      </c>
      <c r="AW230">
        <v>2</v>
      </c>
      <c r="AX230">
        <v>28045693</v>
      </c>
      <c r="AY230">
        <v>1</v>
      </c>
      <c r="AZ230">
        <v>0</v>
      </c>
      <c r="BA230">
        <v>210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Y230*Source!I79</f>
        <v>1.0206</v>
      </c>
      <c r="CY230">
        <f>AA230</f>
        <v>738.84</v>
      </c>
      <c r="CZ230">
        <f>AE230</f>
        <v>110.11</v>
      </c>
      <c r="DA230">
        <f>AI230</f>
        <v>6.71</v>
      </c>
      <c r="DB230">
        <f>ROUND(ROUND(AT230*CZ230,2),2)</f>
        <v>29.73</v>
      </c>
      <c r="DC230">
        <f>ROUND(ROUND(AT230*AG230,2),2)</f>
        <v>0</v>
      </c>
    </row>
    <row r="231" spans="1:107" x14ac:dyDescent="0.2">
      <c r="A231">
        <f>ROW(Source!A82)</f>
        <v>82</v>
      </c>
      <c r="B231">
        <v>28045047</v>
      </c>
      <c r="C231">
        <v>28048888</v>
      </c>
      <c r="D231">
        <v>25423580</v>
      </c>
      <c r="E231">
        <v>1</v>
      </c>
      <c r="F231">
        <v>1</v>
      </c>
      <c r="G231">
        <v>1</v>
      </c>
      <c r="H231">
        <v>1</v>
      </c>
      <c r="I231" t="s">
        <v>571</v>
      </c>
      <c r="J231" t="s">
        <v>6</v>
      </c>
      <c r="K231" t="s">
        <v>572</v>
      </c>
      <c r="L231">
        <v>1191</v>
      </c>
      <c r="N231">
        <v>1013</v>
      </c>
      <c r="O231" t="s">
        <v>401</v>
      </c>
      <c r="P231" t="s">
        <v>401</v>
      </c>
      <c r="Q231">
        <v>1</v>
      </c>
      <c r="W231">
        <v>0</v>
      </c>
      <c r="X231">
        <v>687044855</v>
      </c>
      <c r="Y231">
        <v>3.1969999999999996</v>
      </c>
      <c r="AA231">
        <v>0</v>
      </c>
      <c r="AB231">
        <v>0</v>
      </c>
      <c r="AC231">
        <v>0</v>
      </c>
      <c r="AD231">
        <v>10.06</v>
      </c>
      <c r="AE231">
        <v>0</v>
      </c>
      <c r="AF231">
        <v>0</v>
      </c>
      <c r="AG231">
        <v>0</v>
      </c>
      <c r="AH231">
        <v>10.06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</v>
      </c>
      <c r="AT231">
        <v>2.78</v>
      </c>
      <c r="AU231" t="s">
        <v>73</v>
      </c>
      <c r="AV231">
        <v>1</v>
      </c>
      <c r="AW231">
        <v>2</v>
      </c>
      <c r="AX231">
        <v>28048889</v>
      </c>
      <c r="AY231">
        <v>1</v>
      </c>
      <c r="AZ231">
        <v>0</v>
      </c>
      <c r="BA231">
        <v>211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Y231*Source!I82</f>
        <v>8.7278099999999981</v>
      </c>
      <c r="CY231">
        <f>AD231</f>
        <v>10.06</v>
      </c>
      <c r="CZ231">
        <f>AH231</f>
        <v>10.06</v>
      </c>
      <c r="DA231">
        <f>AL231</f>
        <v>1</v>
      </c>
      <c r="DB231">
        <f>ROUND((ROUND(AT231*CZ231,2)*1.15),2)</f>
        <v>32.17</v>
      </c>
      <c r="DC231">
        <f>ROUND((ROUND(AT231*AG231,2)*1.15),2)</f>
        <v>0</v>
      </c>
    </row>
    <row r="232" spans="1:107" x14ac:dyDescent="0.2">
      <c r="A232">
        <f>ROW(Source!A82)</f>
        <v>82</v>
      </c>
      <c r="B232">
        <v>28045047</v>
      </c>
      <c r="C232">
        <v>28048888</v>
      </c>
      <c r="D232">
        <v>25412928</v>
      </c>
      <c r="E232">
        <v>1</v>
      </c>
      <c r="F232">
        <v>1</v>
      </c>
      <c r="G232">
        <v>1</v>
      </c>
      <c r="H232">
        <v>1</v>
      </c>
      <c r="I232" t="s">
        <v>413</v>
      </c>
      <c r="J232" t="s">
        <v>6</v>
      </c>
      <c r="K232" t="s">
        <v>414</v>
      </c>
      <c r="L232">
        <v>1191</v>
      </c>
      <c r="N232">
        <v>1013</v>
      </c>
      <c r="O232" t="s">
        <v>401</v>
      </c>
      <c r="P232" t="s">
        <v>401</v>
      </c>
      <c r="Q232">
        <v>1</v>
      </c>
      <c r="W232">
        <v>0</v>
      </c>
      <c r="X232">
        <v>-1417349443</v>
      </c>
      <c r="Y232">
        <v>0.02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0.02</v>
      </c>
      <c r="AU232" t="s">
        <v>6</v>
      </c>
      <c r="AV232">
        <v>2</v>
      </c>
      <c r="AW232">
        <v>2</v>
      </c>
      <c r="AX232">
        <v>28048890</v>
      </c>
      <c r="AY232">
        <v>1</v>
      </c>
      <c r="AZ232">
        <v>2048</v>
      </c>
      <c r="BA232">
        <v>212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Y232*Source!I82</f>
        <v>5.4600000000000003E-2</v>
      </c>
      <c r="CY232">
        <f>AD232</f>
        <v>0</v>
      </c>
      <c r="CZ232">
        <f>AH232</f>
        <v>0</v>
      </c>
      <c r="DA232">
        <f>AL232</f>
        <v>1</v>
      </c>
      <c r="DB232">
        <f>ROUND(ROUND(AT232*CZ232,2),2)</f>
        <v>0</v>
      </c>
      <c r="DC232">
        <f>ROUND(ROUND(AT232*AG232,2),2)</f>
        <v>0</v>
      </c>
    </row>
    <row r="233" spans="1:107" x14ac:dyDescent="0.2">
      <c r="A233">
        <f>ROW(Source!A82)</f>
        <v>82</v>
      </c>
      <c r="B233">
        <v>28045047</v>
      </c>
      <c r="C233">
        <v>28048888</v>
      </c>
      <c r="D233">
        <v>25231607</v>
      </c>
      <c r="E233">
        <v>1</v>
      </c>
      <c r="F233">
        <v>1</v>
      </c>
      <c r="G233">
        <v>1</v>
      </c>
      <c r="H233">
        <v>2</v>
      </c>
      <c r="I233" t="s">
        <v>421</v>
      </c>
      <c r="J233" t="s">
        <v>422</v>
      </c>
      <c r="K233" t="s">
        <v>423</v>
      </c>
      <c r="L233">
        <v>1368</v>
      </c>
      <c r="N233">
        <v>1011</v>
      </c>
      <c r="O233" t="s">
        <v>405</v>
      </c>
      <c r="P233" t="s">
        <v>405</v>
      </c>
      <c r="Q233">
        <v>1</v>
      </c>
      <c r="W233">
        <v>0</v>
      </c>
      <c r="X233">
        <v>1372534845</v>
      </c>
      <c r="Y233">
        <v>2.5000000000000001E-2</v>
      </c>
      <c r="AA233">
        <v>0</v>
      </c>
      <c r="AB233">
        <v>65.709999999999994</v>
      </c>
      <c r="AC233">
        <v>11.6</v>
      </c>
      <c r="AD233">
        <v>0</v>
      </c>
      <c r="AE233">
        <v>0</v>
      </c>
      <c r="AF233">
        <v>65.709999999999994</v>
      </c>
      <c r="AG233">
        <v>11.6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0.02</v>
      </c>
      <c r="AU233" t="s">
        <v>72</v>
      </c>
      <c r="AV233">
        <v>0</v>
      </c>
      <c r="AW233">
        <v>2</v>
      </c>
      <c r="AX233">
        <v>28048891</v>
      </c>
      <c r="AY233">
        <v>1</v>
      </c>
      <c r="AZ233">
        <v>0</v>
      </c>
      <c r="BA233">
        <v>213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Y233*Source!I82</f>
        <v>6.8250000000000005E-2</v>
      </c>
      <c r="CY233">
        <f>AB233</f>
        <v>65.709999999999994</v>
      </c>
      <c r="CZ233">
        <f>AF233</f>
        <v>65.709999999999994</v>
      </c>
      <c r="DA233">
        <f>AJ233</f>
        <v>1</v>
      </c>
      <c r="DB233">
        <f>ROUND((ROUND(AT233*CZ233,2)*1.25),2)</f>
        <v>1.64</v>
      </c>
      <c r="DC233">
        <f>ROUND((ROUND(AT233*AG233,2)*1.25),2)</f>
        <v>0.28999999999999998</v>
      </c>
    </row>
    <row r="234" spans="1:107" x14ac:dyDescent="0.2">
      <c r="A234">
        <f>ROW(Source!A82)</f>
        <v>82</v>
      </c>
      <c r="B234">
        <v>28045047</v>
      </c>
      <c r="C234">
        <v>28048888</v>
      </c>
      <c r="D234">
        <v>25231911</v>
      </c>
      <c r="E234">
        <v>1</v>
      </c>
      <c r="F234">
        <v>1</v>
      </c>
      <c r="G234">
        <v>1</v>
      </c>
      <c r="H234">
        <v>2</v>
      </c>
      <c r="I234" t="s">
        <v>427</v>
      </c>
      <c r="J234" t="s">
        <v>428</v>
      </c>
      <c r="K234" t="s">
        <v>429</v>
      </c>
      <c r="L234">
        <v>1368</v>
      </c>
      <c r="N234">
        <v>1011</v>
      </c>
      <c r="O234" t="s">
        <v>405</v>
      </c>
      <c r="P234" t="s">
        <v>405</v>
      </c>
      <c r="Q234">
        <v>1</v>
      </c>
      <c r="W234">
        <v>0</v>
      </c>
      <c r="X234">
        <v>-353815937</v>
      </c>
      <c r="Y234">
        <v>0.91249999999999998</v>
      </c>
      <c r="AA234">
        <v>0</v>
      </c>
      <c r="AB234">
        <v>8.1</v>
      </c>
      <c r="AC234">
        <v>0</v>
      </c>
      <c r="AD234">
        <v>0</v>
      </c>
      <c r="AE234">
        <v>0</v>
      </c>
      <c r="AF234">
        <v>8.1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6</v>
      </c>
      <c r="AT234">
        <v>0.73</v>
      </c>
      <c r="AU234" t="s">
        <v>72</v>
      </c>
      <c r="AV234">
        <v>0</v>
      </c>
      <c r="AW234">
        <v>2</v>
      </c>
      <c r="AX234">
        <v>28048892</v>
      </c>
      <c r="AY234">
        <v>1</v>
      </c>
      <c r="AZ234">
        <v>0</v>
      </c>
      <c r="BA234">
        <v>214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Y234*Source!I82</f>
        <v>2.4911249999999998</v>
      </c>
      <c r="CY234">
        <f>AB234</f>
        <v>8.1</v>
      </c>
      <c r="CZ234">
        <f>AF234</f>
        <v>8.1</v>
      </c>
      <c r="DA234">
        <f>AJ234</f>
        <v>1</v>
      </c>
      <c r="DB234">
        <f>ROUND((ROUND(AT234*CZ234,2)*1.25),2)</f>
        <v>7.39</v>
      </c>
      <c r="DC234">
        <f>ROUND((ROUND(AT234*AG234,2)*1.25),2)</f>
        <v>0</v>
      </c>
    </row>
    <row r="235" spans="1:107" x14ac:dyDescent="0.2">
      <c r="A235">
        <f>ROW(Source!A82)</f>
        <v>82</v>
      </c>
      <c r="B235">
        <v>28045047</v>
      </c>
      <c r="C235">
        <v>28048888</v>
      </c>
      <c r="D235">
        <v>25149983</v>
      </c>
      <c r="E235">
        <v>1</v>
      </c>
      <c r="F235">
        <v>1</v>
      </c>
      <c r="G235">
        <v>1</v>
      </c>
      <c r="H235">
        <v>3</v>
      </c>
      <c r="I235" t="s">
        <v>177</v>
      </c>
      <c r="J235" t="s">
        <v>179</v>
      </c>
      <c r="K235" t="s">
        <v>178</v>
      </c>
      <c r="L235">
        <v>1354</v>
      </c>
      <c r="N235">
        <v>1010</v>
      </c>
      <c r="O235" t="s">
        <v>61</v>
      </c>
      <c r="P235" t="s">
        <v>61</v>
      </c>
      <c r="Q235">
        <v>1</v>
      </c>
      <c r="W235">
        <v>0</v>
      </c>
      <c r="X235">
        <v>735354979</v>
      </c>
      <c r="Y235">
        <v>0.36630000000000001</v>
      </c>
      <c r="AA235">
        <v>272.22000000000003</v>
      </c>
      <c r="AB235">
        <v>0</v>
      </c>
      <c r="AC235">
        <v>0</v>
      </c>
      <c r="AD235">
        <v>0</v>
      </c>
      <c r="AE235">
        <v>272.22000000000003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6</v>
      </c>
      <c r="AT235">
        <v>0.36630000000000001</v>
      </c>
      <c r="AU235" t="s">
        <v>6</v>
      </c>
      <c r="AV235">
        <v>0</v>
      </c>
      <c r="AW235">
        <v>1</v>
      </c>
      <c r="AX235">
        <v>-1</v>
      </c>
      <c r="AY235">
        <v>0</v>
      </c>
      <c r="AZ235">
        <v>0</v>
      </c>
      <c r="BA235" t="s">
        <v>6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Y235*Source!I82</f>
        <v>0.99999900000000008</v>
      </c>
      <c r="CY235">
        <f>AA235</f>
        <v>272.22000000000003</v>
      </c>
      <c r="CZ235">
        <f>AE235</f>
        <v>272.22000000000003</v>
      </c>
      <c r="DA235">
        <f>AI235</f>
        <v>1</v>
      </c>
      <c r="DB235">
        <f>ROUND(ROUND(AT235*CZ235,2),2)</f>
        <v>99.71</v>
      </c>
      <c r="DC235">
        <f>ROUND(ROUND(AT235*AG235,2),2)</f>
        <v>0</v>
      </c>
    </row>
    <row r="236" spans="1:107" x14ac:dyDescent="0.2">
      <c r="A236">
        <f>ROW(Source!A82)</f>
        <v>82</v>
      </c>
      <c r="B236">
        <v>28045047</v>
      </c>
      <c r="C236">
        <v>28048888</v>
      </c>
      <c r="D236">
        <v>25151425</v>
      </c>
      <c r="E236">
        <v>1</v>
      </c>
      <c r="F236">
        <v>1</v>
      </c>
      <c r="G236">
        <v>1</v>
      </c>
      <c r="H236">
        <v>3</v>
      </c>
      <c r="I236" t="s">
        <v>562</v>
      </c>
      <c r="J236" t="s">
        <v>563</v>
      </c>
      <c r="K236" t="s">
        <v>564</v>
      </c>
      <c r="L236">
        <v>1348</v>
      </c>
      <c r="N236">
        <v>1009</v>
      </c>
      <c r="O236" t="s">
        <v>24</v>
      </c>
      <c r="P236" t="s">
        <v>24</v>
      </c>
      <c r="Q236">
        <v>1000</v>
      </c>
      <c r="W236">
        <v>0</v>
      </c>
      <c r="X236">
        <v>-714836380</v>
      </c>
      <c r="Y236">
        <v>8.0000000000000007E-5</v>
      </c>
      <c r="AA236">
        <v>10315.01</v>
      </c>
      <c r="AB236">
        <v>0</v>
      </c>
      <c r="AC236">
        <v>0</v>
      </c>
      <c r="AD236">
        <v>0</v>
      </c>
      <c r="AE236">
        <v>10315.01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8.0000000000000007E-5</v>
      </c>
      <c r="AU236" t="s">
        <v>6</v>
      </c>
      <c r="AV236">
        <v>0</v>
      </c>
      <c r="AW236">
        <v>2</v>
      </c>
      <c r="AX236">
        <v>28048893</v>
      </c>
      <c r="AY236">
        <v>1</v>
      </c>
      <c r="AZ236">
        <v>0</v>
      </c>
      <c r="BA236">
        <v>215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Y236*Source!I82</f>
        <v>2.1840000000000002E-4</v>
      </c>
      <c r="CY236">
        <f>AA236</f>
        <v>10315.01</v>
      </c>
      <c r="CZ236">
        <f>AE236</f>
        <v>10315.01</v>
      </c>
      <c r="DA236">
        <f>AI236</f>
        <v>1</v>
      </c>
      <c r="DB236">
        <f>ROUND(ROUND(AT236*CZ236,2),2)</f>
        <v>0.83</v>
      </c>
      <c r="DC236">
        <f>ROUND(ROUND(AT236*AG236,2),2)</f>
        <v>0</v>
      </c>
    </row>
    <row r="237" spans="1:107" x14ac:dyDescent="0.2">
      <c r="A237">
        <f>ROW(Source!A82)</f>
        <v>82</v>
      </c>
      <c r="B237">
        <v>28045047</v>
      </c>
      <c r="C237">
        <v>28048888</v>
      </c>
      <c r="D237">
        <v>25152569</v>
      </c>
      <c r="E237">
        <v>1</v>
      </c>
      <c r="F237">
        <v>1</v>
      </c>
      <c r="G237">
        <v>1</v>
      </c>
      <c r="H237">
        <v>3</v>
      </c>
      <c r="I237" t="s">
        <v>565</v>
      </c>
      <c r="J237" t="s">
        <v>566</v>
      </c>
      <c r="K237" t="s">
        <v>567</v>
      </c>
      <c r="L237">
        <v>1348</v>
      </c>
      <c r="N237">
        <v>1009</v>
      </c>
      <c r="O237" t="s">
        <v>24</v>
      </c>
      <c r="P237" t="s">
        <v>24</v>
      </c>
      <c r="Q237">
        <v>1000</v>
      </c>
      <c r="W237">
        <v>0</v>
      </c>
      <c r="X237">
        <v>960438781</v>
      </c>
      <c r="Y237">
        <v>3.0000000000000001E-3</v>
      </c>
      <c r="AA237">
        <v>10068</v>
      </c>
      <c r="AB237">
        <v>0</v>
      </c>
      <c r="AC237">
        <v>0</v>
      </c>
      <c r="AD237">
        <v>0</v>
      </c>
      <c r="AE237">
        <v>10068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3.0000000000000001E-3</v>
      </c>
      <c r="AU237" t="s">
        <v>6</v>
      </c>
      <c r="AV237">
        <v>0</v>
      </c>
      <c r="AW237">
        <v>2</v>
      </c>
      <c r="AX237">
        <v>28048894</v>
      </c>
      <c r="AY237">
        <v>1</v>
      </c>
      <c r="AZ237">
        <v>0</v>
      </c>
      <c r="BA237">
        <v>216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Y237*Source!I82</f>
        <v>8.1899999999999994E-3</v>
      </c>
      <c r="CY237">
        <f>AA237</f>
        <v>10068</v>
      </c>
      <c r="CZ237">
        <f>AE237</f>
        <v>10068</v>
      </c>
      <c r="DA237">
        <f>AI237</f>
        <v>1</v>
      </c>
      <c r="DB237">
        <f>ROUND(ROUND(AT237*CZ237,2),2)</f>
        <v>30.2</v>
      </c>
      <c r="DC237">
        <f>ROUND(ROUND(AT237*AG237,2),2)</f>
        <v>0</v>
      </c>
    </row>
    <row r="238" spans="1:107" x14ac:dyDescent="0.2">
      <c r="A238">
        <f>ROW(Source!A82)</f>
        <v>82</v>
      </c>
      <c r="B238">
        <v>28045047</v>
      </c>
      <c r="C238">
        <v>28048888</v>
      </c>
      <c r="D238">
        <v>25169960</v>
      </c>
      <c r="E238">
        <v>1</v>
      </c>
      <c r="F238">
        <v>1</v>
      </c>
      <c r="G238">
        <v>1</v>
      </c>
      <c r="H238">
        <v>3</v>
      </c>
      <c r="I238" t="s">
        <v>173</v>
      </c>
      <c r="J238" t="s">
        <v>175</v>
      </c>
      <c r="K238" t="s">
        <v>174</v>
      </c>
      <c r="L238">
        <v>1354</v>
      </c>
      <c r="N238">
        <v>1010</v>
      </c>
      <c r="O238" t="s">
        <v>61</v>
      </c>
      <c r="P238" t="s">
        <v>61</v>
      </c>
      <c r="Q238">
        <v>1</v>
      </c>
      <c r="W238">
        <v>0</v>
      </c>
      <c r="X238">
        <v>-596022123</v>
      </c>
      <c r="Y238">
        <v>0.36630000000000001</v>
      </c>
      <c r="AA238">
        <v>4532.25</v>
      </c>
      <c r="AB238">
        <v>0</v>
      </c>
      <c r="AC238">
        <v>0</v>
      </c>
      <c r="AD238">
        <v>0</v>
      </c>
      <c r="AE238">
        <v>4532.25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6</v>
      </c>
      <c r="AT238">
        <v>0.36630000000000001</v>
      </c>
      <c r="AU238" t="s">
        <v>6</v>
      </c>
      <c r="AV238">
        <v>0</v>
      </c>
      <c r="AW238">
        <v>1</v>
      </c>
      <c r="AX238">
        <v>-1</v>
      </c>
      <c r="AY238">
        <v>0</v>
      </c>
      <c r="AZ238">
        <v>0</v>
      </c>
      <c r="BA238" t="s">
        <v>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Y238*Source!I82</f>
        <v>0.99999900000000008</v>
      </c>
      <c r="CY238">
        <f>AA238</f>
        <v>4532.25</v>
      </c>
      <c r="CZ238">
        <f>AE238</f>
        <v>4532.25</v>
      </c>
      <c r="DA238">
        <f>AI238</f>
        <v>1</v>
      </c>
      <c r="DB238">
        <f>ROUND(ROUND(AT238*CZ238,2),2)</f>
        <v>1660.16</v>
      </c>
      <c r="DC238">
        <f>ROUND(ROUND(AT238*AG238,2),2)</f>
        <v>0</v>
      </c>
    </row>
    <row r="239" spans="1:107" x14ac:dyDescent="0.2">
      <c r="A239">
        <f>ROW(Source!A82)</f>
        <v>82</v>
      </c>
      <c r="B239">
        <v>28045047</v>
      </c>
      <c r="C239">
        <v>28048888</v>
      </c>
      <c r="D239">
        <v>25186957</v>
      </c>
      <c r="E239">
        <v>1</v>
      </c>
      <c r="F239">
        <v>1</v>
      </c>
      <c r="G239">
        <v>1</v>
      </c>
      <c r="H239">
        <v>3</v>
      </c>
      <c r="I239" t="s">
        <v>568</v>
      </c>
      <c r="J239" t="s">
        <v>569</v>
      </c>
      <c r="K239" t="s">
        <v>570</v>
      </c>
      <c r="L239">
        <v>1354</v>
      </c>
      <c r="N239">
        <v>1010</v>
      </c>
      <c r="O239" t="s">
        <v>61</v>
      </c>
      <c r="P239" t="s">
        <v>61</v>
      </c>
      <c r="Q239">
        <v>1</v>
      </c>
      <c r="W239">
        <v>0</v>
      </c>
      <c r="X239">
        <v>-1153960265</v>
      </c>
      <c r="Y239">
        <v>0.19</v>
      </c>
      <c r="AA239">
        <v>110.11</v>
      </c>
      <c r="AB239">
        <v>0</v>
      </c>
      <c r="AC239">
        <v>0</v>
      </c>
      <c r="AD239">
        <v>0</v>
      </c>
      <c r="AE239">
        <v>110.11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0.19</v>
      </c>
      <c r="AU239" t="s">
        <v>6</v>
      </c>
      <c r="AV239">
        <v>0</v>
      </c>
      <c r="AW239">
        <v>2</v>
      </c>
      <c r="AX239">
        <v>28048896</v>
      </c>
      <c r="AY239">
        <v>1</v>
      </c>
      <c r="AZ239">
        <v>0</v>
      </c>
      <c r="BA239">
        <v>218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Y239*Source!I82</f>
        <v>0.51870000000000005</v>
      </c>
      <c r="CY239">
        <f>AA239</f>
        <v>110.11</v>
      </c>
      <c r="CZ239">
        <f>AE239</f>
        <v>110.11</v>
      </c>
      <c r="DA239">
        <f>AI239</f>
        <v>1</v>
      </c>
      <c r="DB239">
        <f>ROUND(ROUND(AT239*CZ239,2),2)</f>
        <v>20.92</v>
      </c>
      <c r="DC239">
        <f>ROUND(ROUND(AT239*AG239,2),2)</f>
        <v>0</v>
      </c>
    </row>
    <row r="240" spans="1:107" x14ac:dyDescent="0.2">
      <c r="A240">
        <f>ROW(Source!A83)</f>
        <v>83</v>
      </c>
      <c r="B240">
        <v>28045061</v>
      </c>
      <c r="C240">
        <v>28048888</v>
      </c>
      <c r="D240">
        <v>25423580</v>
      </c>
      <c r="E240">
        <v>1</v>
      </c>
      <c r="F240">
        <v>1</v>
      </c>
      <c r="G240">
        <v>1</v>
      </c>
      <c r="H240">
        <v>1</v>
      </c>
      <c r="I240" t="s">
        <v>571</v>
      </c>
      <c r="J240" t="s">
        <v>6</v>
      </c>
      <c r="K240" t="s">
        <v>572</v>
      </c>
      <c r="L240">
        <v>1191</v>
      </c>
      <c r="N240">
        <v>1013</v>
      </c>
      <c r="O240" t="s">
        <v>401</v>
      </c>
      <c r="P240" t="s">
        <v>401</v>
      </c>
      <c r="Q240">
        <v>1</v>
      </c>
      <c r="W240">
        <v>0</v>
      </c>
      <c r="X240">
        <v>687044855</v>
      </c>
      <c r="Y240">
        <v>3.1969999999999996</v>
      </c>
      <c r="AA240">
        <v>0</v>
      </c>
      <c r="AB240">
        <v>0</v>
      </c>
      <c r="AC240">
        <v>0</v>
      </c>
      <c r="AD240">
        <v>67.5</v>
      </c>
      <c r="AE240">
        <v>0</v>
      </c>
      <c r="AF240">
        <v>0</v>
      </c>
      <c r="AG240">
        <v>0</v>
      </c>
      <c r="AH240">
        <v>10.06</v>
      </c>
      <c r="AI240">
        <v>1</v>
      </c>
      <c r="AJ240">
        <v>1</v>
      </c>
      <c r="AK240">
        <v>1</v>
      </c>
      <c r="AL240">
        <v>6.71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6</v>
      </c>
      <c r="AT240">
        <v>2.78</v>
      </c>
      <c r="AU240" t="s">
        <v>73</v>
      </c>
      <c r="AV240">
        <v>1</v>
      </c>
      <c r="AW240">
        <v>2</v>
      </c>
      <c r="AX240">
        <v>28048889</v>
      </c>
      <c r="AY240">
        <v>1</v>
      </c>
      <c r="AZ240">
        <v>0</v>
      </c>
      <c r="BA240">
        <v>219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Y240*Source!I83</f>
        <v>8.7278099999999981</v>
      </c>
      <c r="CY240">
        <f>AD240</f>
        <v>67.5</v>
      </c>
      <c r="CZ240">
        <f>AH240</f>
        <v>10.06</v>
      </c>
      <c r="DA240">
        <f>AL240</f>
        <v>6.71</v>
      </c>
      <c r="DB240">
        <f>ROUND((ROUND(AT240*CZ240,2)*1.15),2)</f>
        <v>32.17</v>
      </c>
      <c r="DC240">
        <f>ROUND((ROUND(AT240*AG240,2)*1.15),2)</f>
        <v>0</v>
      </c>
    </row>
    <row r="241" spans="1:107" x14ac:dyDescent="0.2">
      <c r="A241">
        <f>ROW(Source!A83)</f>
        <v>83</v>
      </c>
      <c r="B241">
        <v>28045061</v>
      </c>
      <c r="C241">
        <v>28048888</v>
      </c>
      <c r="D241">
        <v>25412928</v>
      </c>
      <c r="E241">
        <v>1</v>
      </c>
      <c r="F241">
        <v>1</v>
      </c>
      <c r="G241">
        <v>1</v>
      </c>
      <c r="H241">
        <v>1</v>
      </c>
      <c r="I241" t="s">
        <v>413</v>
      </c>
      <c r="J241" t="s">
        <v>6</v>
      </c>
      <c r="K241" t="s">
        <v>414</v>
      </c>
      <c r="L241">
        <v>1191</v>
      </c>
      <c r="N241">
        <v>1013</v>
      </c>
      <c r="O241" t="s">
        <v>401</v>
      </c>
      <c r="P241" t="s">
        <v>401</v>
      </c>
      <c r="Q241">
        <v>1</v>
      </c>
      <c r="W241">
        <v>0</v>
      </c>
      <c r="X241">
        <v>-1417349443</v>
      </c>
      <c r="Y241">
        <v>0.02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6.71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0.02</v>
      </c>
      <c r="AU241" t="s">
        <v>6</v>
      </c>
      <c r="AV241">
        <v>2</v>
      </c>
      <c r="AW241">
        <v>2</v>
      </c>
      <c r="AX241">
        <v>28048890</v>
      </c>
      <c r="AY241">
        <v>1</v>
      </c>
      <c r="AZ241">
        <v>2048</v>
      </c>
      <c r="BA241">
        <v>220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Y241*Source!I83</f>
        <v>5.4600000000000003E-2</v>
      </c>
      <c r="CY241">
        <f>AD241</f>
        <v>0</v>
      </c>
      <c r="CZ241">
        <f>AH241</f>
        <v>0</v>
      </c>
      <c r="DA241">
        <f>AL241</f>
        <v>1</v>
      </c>
      <c r="DB241">
        <f>ROUND(ROUND(AT241*CZ241,2),2)</f>
        <v>0</v>
      </c>
      <c r="DC241">
        <f>ROUND(ROUND(AT241*AG241,2),2)</f>
        <v>0</v>
      </c>
    </row>
    <row r="242" spans="1:107" x14ac:dyDescent="0.2">
      <c r="A242">
        <f>ROW(Source!A83)</f>
        <v>83</v>
      </c>
      <c r="B242">
        <v>28045061</v>
      </c>
      <c r="C242">
        <v>28048888</v>
      </c>
      <c r="D242">
        <v>25231607</v>
      </c>
      <c r="E242">
        <v>1</v>
      </c>
      <c r="F242">
        <v>1</v>
      </c>
      <c r="G242">
        <v>1</v>
      </c>
      <c r="H242">
        <v>2</v>
      </c>
      <c r="I242" t="s">
        <v>421</v>
      </c>
      <c r="J242" t="s">
        <v>422</v>
      </c>
      <c r="K242" t="s">
        <v>423</v>
      </c>
      <c r="L242">
        <v>1368</v>
      </c>
      <c r="N242">
        <v>1011</v>
      </c>
      <c r="O242" t="s">
        <v>405</v>
      </c>
      <c r="P242" t="s">
        <v>405</v>
      </c>
      <c r="Q242">
        <v>1</v>
      </c>
      <c r="W242">
        <v>0</v>
      </c>
      <c r="X242">
        <v>1372534845</v>
      </c>
      <c r="Y242">
        <v>2.5000000000000001E-2</v>
      </c>
      <c r="AA242">
        <v>0</v>
      </c>
      <c r="AB242">
        <v>440.91</v>
      </c>
      <c r="AC242">
        <v>11.6</v>
      </c>
      <c r="AD242">
        <v>0</v>
      </c>
      <c r="AE242">
        <v>0</v>
      </c>
      <c r="AF242">
        <v>65.709999999999994</v>
      </c>
      <c r="AG242">
        <v>11.6</v>
      </c>
      <c r="AH242">
        <v>0</v>
      </c>
      <c r="AI242">
        <v>1</v>
      </c>
      <c r="AJ242">
        <v>6.71</v>
      </c>
      <c r="AK242">
        <v>1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</v>
      </c>
      <c r="AT242">
        <v>0.02</v>
      </c>
      <c r="AU242" t="s">
        <v>72</v>
      </c>
      <c r="AV242">
        <v>0</v>
      </c>
      <c r="AW242">
        <v>2</v>
      </c>
      <c r="AX242">
        <v>28048891</v>
      </c>
      <c r="AY242">
        <v>1</v>
      </c>
      <c r="AZ242">
        <v>0</v>
      </c>
      <c r="BA242">
        <v>221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Y242*Source!I83</f>
        <v>6.8250000000000005E-2</v>
      </c>
      <c r="CY242">
        <f>AB242</f>
        <v>440.91</v>
      </c>
      <c r="CZ242">
        <f>AF242</f>
        <v>65.709999999999994</v>
      </c>
      <c r="DA242">
        <f>AJ242</f>
        <v>6.71</v>
      </c>
      <c r="DB242">
        <f>ROUND((ROUND(AT242*CZ242,2)*1.25),2)</f>
        <v>1.64</v>
      </c>
      <c r="DC242">
        <f>ROUND((ROUND(AT242*AG242,2)*1.25),2)</f>
        <v>0.28999999999999998</v>
      </c>
    </row>
    <row r="243" spans="1:107" x14ac:dyDescent="0.2">
      <c r="A243">
        <f>ROW(Source!A83)</f>
        <v>83</v>
      </c>
      <c r="B243">
        <v>28045061</v>
      </c>
      <c r="C243">
        <v>28048888</v>
      </c>
      <c r="D243">
        <v>25231911</v>
      </c>
      <c r="E243">
        <v>1</v>
      </c>
      <c r="F243">
        <v>1</v>
      </c>
      <c r="G243">
        <v>1</v>
      </c>
      <c r="H243">
        <v>2</v>
      </c>
      <c r="I243" t="s">
        <v>427</v>
      </c>
      <c r="J243" t="s">
        <v>428</v>
      </c>
      <c r="K243" t="s">
        <v>429</v>
      </c>
      <c r="L243">
        <v>1368</v>
      </c>
      <c r="N243">
        <v>1011</v>
      </c>
      <c r="O243" t="s">
        <v>405</v>
      </c>
      <c r="P243" t="s">
        <v>405</v>
      </c>
      <c r="Q243">
        <v>1</v>
      </c>
      <c r="W243">
        <v>0</v>
      </c>
      <c r="X243">
        <v>-353815937</v>
      </c>
      <c r="Y243">
        <v>0.91249999999999998</v>
      </c>
      <c r="AA243">
        <v>0</v>
      </c>
      <c r="AB243">
        <v>54.35</v>
      </c>
      <c r="AC243">
        <v>0</v>
      </c>
      <c r="AD243">
        <v>0</v>
      </c>
      <c r="AE243">
        <v>0</v>
      </c>
      <c r="AF243">
        <v>8.1</v>
      </c>
      <c r="AG243">
        <v>0</v>
      </c>
      <c r="AH243">
        <v>0</v>
      </c>
      <c r="AI243">
        <v>1</v>
      </c>
      <c r="AJ243">
        <v>6.71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0.73</v>
      </c>
      <c r="AU243" t="s">
        <v>72</v>
      </c>
      <c r="AV243">
        <v>0</v>
      </c>
      <c r="AW243">
        <v>2</v>
      </c>
      <c r="AX243">
        <v>28048892</v>
      </c>
      <c r="AY243">
        <v>1</v>
      </c>
      <c r="AZ243">
        <v>0</v>
      </c>
      <c r="BA243">
        <v>222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Y243*Source!I83</f>
        <v>2.4911249999999998</v>
      </c>
      <c r="CY243">
        <f>AB243</f>
        <v>54.35</v>
      </c>
      <c r="CZ243">
        <f>AF243</f>
        <v>8.1</v>
      </c>
      <c r="DA243">
        <f>AJ243</f>
        <v>6.71</v>
      </c>
      <c r="DB243">
        <f>ROUND((ROUND(AT243*CZ243,2)*1.25),2)</f>
        <v>7.39</v>
      </c>
      <c r="DC243">
        <f>ROUND((ROUND(AT243*AG243,2)*1.25),2)</f>
        <v>0</v>
      </c>
    </row>
    <row r="244" spans="1:107" x14ac:dyDescent="0.2">
      <c r="A244">
        <f>ROW(Source!A83)</f>
        <v>83</v>
      </c>
      <c r="B244">
        <v>28045061</v>
      </c>
      <c r="C244">
        <v>28048888</v>
      </c>
      <c r="D244">
        <v>25149983</v>
      </c>
      <c r="E244">
        <v>1</v>
      </c>
      <c r="F244">
        <v>1</v>
      </c>
      <c r="G244">
        <v>1</v>
      </c>
      <c r="H244">
        <v>3</v>
      </c>
      <c r="I244" t="s">
        <v>177</v>
      </c>
      <c r="J244" t="s">
        <v>179</v>
      </c>
      <c r="K244" t="s">
        <v>178</v>
      </c>
      <c r="L244">
        <v>1354</v>
      </c>
      <c r="N244">
        <v>1010</v>
      </c>
      <c r="O244" t="s">
        <v>61</v>
      </c>
      <c r="P244" t="s">
        <v>61</v>
      </c>
      <c r="Q244">
        <v>1</v>
      </c>
      <c r="W244">
        <v>0</v>
      </c>
      <c r="X244">
        <v>735354979</v>
      </c>
      <c r="Y244">
        <v>0.36630000000000001</v>
      </c>
      <c r="AA244">
        <v>1826.6</v>
      </c>
      <c r="AB244">
        <v>0</v>
      </c>
      <c r="AC244">
        <v>0</v>
      </c>
      <c r="AD244">
        <v>0</v>
      </c>
      <c r="AE244">
        <v>272.22000000000003</v>
      </c>
      <c r="AF244">
        <v>0</v>
      </c>
      <c r="AG244">
        <v>0</v>
      </c>
      <c r="AH244">
        <v>0</v>
      </c>
      <c r="AI244">
        <v>6.71</v>
      </c>
      <c r="AJ244">
        <v>1</v>
      </c>
      <c r="AK244">
        <v>1</v>
      </c>
      <c r="AL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6</v>
      </c>
      <c r="AT244">
        <v>0.36630000000000001</v>
      </c>
      <c r="AU244" t="s">
        <v>6</v>
      </c>
      <c r="AV244">
        <v>0</v>
      </c>
      <c r="AW244">
        <v>1</v>
      </c>
      <c r="AX244">
        <v>-1</v>
      </c>
      <c r="AY244">
        <v>0</v>
      </c>
      <c r="AZ244">
        <v>0</v>
      </c>
      <c r="BA244" t="s">
        <v>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Y244*Source!I83</f>
        <v>0.99999900000000008</v>
      </c>
      <c r="CY244">
        <f>AA244</f>
        <v>1826.6</v>
      </c>
      <c r="CZ244">
        <f>AE244</f>
        <v>272.22000000000003</v>
      </c>
      <c r="DA244">
        <f>AI244</f>
        <v>6.71</v>
      </c>
      <c r="DB244">
        <f t="shared" ref="DB244:DB268" si="50">ROUND(ROUND(AT244*CZ244,2),2)</f>
        <v>99.71</v>
      </c>
      <c r="DC244">
        <f t="shared" ref="DC244:DC268" si="51">ROUND(ROUND(AT244*AG244,2),2)</f>
        <v>0</v>
      </c>
    </row>
    <row r="245" spans="1:107" x14ac:dyDescent="0.2">
      <c r="A245">
        <f>ROW(Source!A83)</f>
        <v>83</v>
      </c>
      <c r="B245">
        <v>28045061</v>
      </c>
      <c r="C245">
        <v>28048888</v>
      </c>
      <c r="D245">
        <v>25151425</v>
      </c>
      <c r="E245">
        <v>1</v>
      </c>
      <c r="F245">
        <v>1</v>
      </c>
      <c r="G245">
        <v>1</v>
      </c>
      <c r="H245">
        <v>3</v>
      </c>
      <c r="I245" t="s">
        <v>562</v>
      </c>
      <c r="J245" t="s">
        <v>563</v>
      </c>
      <c r="K245" t="s">
        <v>564</v>
      </c>
      <c r="L245">
        <v>1348</v>
      </c>
      <c r="N245">
        <v>1009</v>
      </c>
      <c r="O245" t="s">
        <v>24</v>
      </c>
      <c r="P245" t="s">
        <v>24</v>
      </c>
      <c r="Q245">
        <v>1000</v>
      </c>
      <c r="W245">
        <v>0</v>
      </c>
      <c r="X245">
        <v>-714836380</v>
      </c>
      <c r="Y245">
        <v>8.0000000000000007E-5</v>
      </c>
      <c r="AA245">
        <v>69213.72</v>
      </c>
      <c r="AB245">
        <v>0</v>
      </c>
      <c r="AC245">
        <v>0</v>
      </c>
      <c r="AD245">
        <v>0</v>
      </c>
      <c r="AE245">
        <v>10315.01</v>
      </c>
      <c r="AF245">
        <v>0</v>
      </c>
      <c r="AG245">
        <v>0</v>
      </c>
      <c r="AH245">
        <v>0</v>
      </c>
      <c r="AI245">
        <v>6.71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6</v>
      </c>
      <c r="AT245">
        <v>8.0000000000000007E-5</v>
      </c>
      <c r="AU245" t="s">
        <v>6</v>
      </c>
      <c r="AV245">
        <v>0</v>
      </c>
      <c r="AW245">
        <v>2</v>
      </c>
      <c r="AX245">
        <v>28048893</v>
      </c>
      <c r="AY245">
        <v>1</v>
      </c>
      <c r="AZ245">
        <v>0</v>
      </c>
      <c r="BA245">
        <v>223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Y245*Source!I83</f>
        <v>2.1840000000000002E-4</v>
      </c>
      <c r="CY245">
        <f>AA245</f>
        <v>69213.72</v>
      </c>
      <c r="CZ245">
        <f>AE245</f>
        <v>10315.01</v>
      </c>
      <c r="DA245">
        <f>AI245</f>
        <v>6.71</v>
      </c>
      <c r="DB245">
        <f t="shared" si="50"/>
        <v>0.83</v>
      </c>
      <c r="DC245">
        <f t="shared" si="51"/>
        <v>0</v>
      </c>
    </row>
    <row r="246" spans="1:107" x14ac:dyDescent="0.2">
      <c r="A246">
        <f>ROW(Source!A83)</f>
        <v>83</v>
      </c>
      <c r="B246">
        <v>28045061</v>
      </c>
      <c r="C246">
        <v>28048888</v>
      </c>
      <c r="D246">
        <v>25152569</v>
      </c>
      <c r="E246">
        <v>1</v>
      </c>
      <c r="F246">
        <v>1</v>
      </c>
      <c r="G246">
        <v>1</v>
      </c>
      <c r="H246">
        <v>3</v>
      </c>
      <c r="I246" t="s">
        <v>565</v>
      </c>
      <c r="J246" t="s">
        <v>566</v>
      </c>
      <c r="K246" t="s">
        <v>567</v>
      </c>
      <c r="L246">
        <v>1348</v>
      </c>
      <c r="N246">
        <v>1009</v>
      </c>
      <c r="O246" t="s">
        <v>24</v>
      </c>
      <c r="P246" t="s">
        <v>24</v>
      </c>
      <c r="Q246">
        <v>1000</v>
      </c>
      <c r="W246">
        <v>0</v>
      </c>
      <c r="X246">
        <v>960438781</v>
      </c>
      <c r="Y246">
        <v>3.0000000000000001E-3</v>
      </c>
      <c r="AA246">
        <v>67556.28</v>
      </c>
      <c r="AB246">
        <v>0</v>
      </c>
      <c r="AC246">
        <v>0</v>
      </c>
      <c r="AD246">
        <v>0</v>
      </c>
      <c r="AE246">
        <v>10068</v>
      </c>
      <c r="AF246">
        <v>0</v>
      </c>
      <c r="AG246">
        <v>0</v>
      </c>
      <c r="AH246">
        <v>0</v>
      </c>
      <c r="AI246">
        <v>6.71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6</v>
      </c>
      <c r="AT246">
        <v>3.0000000000000001E-3</v>
      </c>
      <c r="AU246" t="s">
        <v>6</v>
      </c>
      <c r="AV246">
        <v>0</v>
      </c>
      <c r="AW246">
        <v>2</v>
      </c>
      <c r="AX246">
        <v>28048894</v>
      </c>
      <c r="AY246">
        <v>1</v>
      </c>
      <c r="AZ246">
        <v>0</v>
      </c>
      <c r="BA246">
        <v>224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Y246*Source!I83</f>
        <v>8.1899999999999994E-3</v>
      </c>
      <c r="CY246">
        <f>AA246</f>
        <v>67556.28</v>
      </c>
      <c r="CZ246">
        <f>AE246</f>
        <v>10068</v>
      </c>
      <c r="DA246">
        <f>AI246</f>
        <v>6.71</v>
      </c>
      <c r="DB246">
        <f t="shared" si="50"/>
        <v>30.2</v>
      </c>
      <c r="DC246">
        <f t="shared" si="51"/>
        <v>0</v>
      </c>
    </row>
    <row r="247" spans="1:107" x14ac:dyDescent="0.2">
      <c r="A247">
        <f>ROW(Source!A83)</f>
        <v>83</v>
      </c>
      <c r="B247">
        <v>28045061</v>
      </c>
      <c r="C247">
        <v>28048888</v>
      </c>
      <c r="D247">
        <v>25169960</v>
      </c>
      <c r="E247">
        <v>1</v>
      </c>
      <c r="F247">
        <v>1</v>
      </c>
      <c r="G247">
        <v>1</v>
      </c>
      <c r="H247">
        <v>3</v>
      </c>
      <c r="I247" t="s">
        <v>173</v>
      </c>
      <c r="J247" t="s">
        <v>175</v>
      </c>
      <c r="K247" t="s">
        <v>174</v>
      </c>
      <c r="L247">
        <v>1354</v>
      </c>
      <c r="N247">
        <v>1010</v>
      </c>
      <c r="O247" t="s">
        <v>61</v>
      </c>
      <c r="P247" t="s">
        <v>61</v>
      </c>
      <c r="Q247">
        <v>1</v>
      </c>
      <c r="W247">
        <v>0</v>
      </c>
      <c r="X247">
        <v>-596022123</v>
      </c>
      <c r="Y247">
        <v>0.36630000000000001</v>
      </c>
      <c r="AA247">
        <v>30411.4</v>
      </c>
      <c r="AB247">
        <v>0</v>
      </c>
      <c r="AC247">
        <v>0</v>
      </c>
      <c r="AD247">
        <v>0</v>
      </c>
      <c r="AE247">
        <v>4532.25</v>
      </c>
      <c r="AF247">
        <v>0</v>
      </c>
      <c r="AG247">
        <v>0</v>
      </c>
      <c r="AH247">
        <v>0</v>
      </c>
      <c r="AI247">
        <v>6.71</v>
      </c>
      <c r="AJ247">
        <v>1</v>
      </c>
      <c r="AK247">
        <v>1</v>
      </c>
      <c r="AL247">
        <v>1</v>
      </c>
      <c r="AN247">
        <v>0</v>
      </c>
      <c r="AO247">
        <v>0</v>
      </c>
      <c r="AP247">
        <v>0</v>
      </c>
      <c r="AQ247">
        <v>0</v>
      </c>
      <c r="AR247">
        <v>0</v>
      </c>
      <c r="AS247" t="s">
        <v>6</v>
      </c>
      <c r="AT247">
        <v>0.36630000000000001</v>
      </c>
      <c r="AU247" t="s">
        <v>6</v>
      </c>
      <c r="AV247">
        <v>0</v>
      </c>
      <c r="AW247">
        <v>1</v>
      </c>
      <c r="AX247">
        <v>-1</v>
      </c>
      <c r="AY247">
        <v>0</v>
      </c>
      <c r="AZ247">
        <v>0</v>
      </c>
      <c r="BA247" t="s">
        <v>6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Y247*Source!I83</f>
        <v>0.99999900000000008</v>
      </c>
      <c r="CY247">
        <f>AA247</f>
        <v>30411.4</v>
      </c>
      <c r="CZ247">
        <f>AE247</f>
        <v>4532.25</v>
      </c>
      <c r="DA247">
        <f>AI247</f>
        <v>6.71</v>
      </c>
      <c r="DB247">
        <f t="shared" si="50"/>
        <v>1660.16</v>
      </c>
      <c r="DC247">
        <f t="shared" si="51"/>
        <v>0</v>
      </c>
    </row>
    <row r="248" spans="1:107" x14ac:dyDescent="0.2">
      <c r="A248">
        <f>ROW(Source!A83)</f>
        <v>83</v>
      </c>
      <c r="B248">
        <v>28045061</v>
      </c>
      <c r="C248">
        <v>28048888</v>
      </c>
      <c r="D248">
        <v>25186957</v>
      </c>
      <c r="E248">
        <v>1</v>
      </c>
      <c r="F248">
        <v>1</v>
      </c>
      <c r="G248">
        <v>1</v>
      </c>
      <c r="H248">
        <v>3</v>
      </c>
      <c r="I248" t="s">
        <v>568</v>
      </c>
      <c r="J248" t="s">
        <v>569</v>
      </c>
      <c r="K248" t="s">
        <v>570</v>
      </c>
      <c r="L248">
        <v>1354</v>
      </c>
      <c r="N248">
        <v>1010</v>
      </c>
      <c r="O248" t="s">
        <v>61</v>
      </c>
      <c r="P248" t="s">
        <v>61</v>
      </c>
      <c r="Q248">
        <v>1</v>
      </c>
      <c r="W248">
        <v>0</v>
      </c>
      <c r="X248">
        <v>-1153960265</v>
      </c>
      <c r="Y248">
        <v>0.19</v>
      </c>
      <c r="AA248">
        <v>738.84</v>
      </c>
      <c r="AB248">
        <v>0</v>
      </c>
      <c r="AC248">
        <v>0</v>
      </c>
      <c r="AD248">
        <v>0</v>
      </c>
      <c r="AE248">
        <v>110.11</v>
      </c>
      <c r="AF248">
        <v>0</v>
      </c>
      <c r="AG248">
        <v>0</v>
      </c>
      <c r="AH248">
        <v>0</v>
      </c>
      <c r="AI248">
        <v>6.71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0.19</v>
      </c>
      <c r="AU248" t="s">
        <v>6</v>
      </c>
      <c r="AV248">
        <v>0</v>
      </c>
      <c r="AW248">
        <v>2</v>
      </c>
      <c r="AX248">
        <v>28048896</v>
      </c>
      <c r="AY248">
        <v>1</v>
      </c>
      <c r="AZ248">
        <v>0</v>
      </c>
      <c r="BA248">
        <v>226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Y248*Source!I83</f>
        <v>0.51870000000000005</v>
      </c>
      <c r="CY248">
        <f>AA248</f>
        <v>738.84</v>
      </c>
      <c r="CZ248">
        <f>AE248</f>
        <v>110.11</v>
      </c>
      <c r="DA248">
        <f>AI248</f>
        <v>6.71</v>
      </c>
      <c r="DB248">
        <f t="shared" si="50"/>
        <v>20.92</v>
      </c>
      <c r="DC248">
        <f t="shared" si="51"/>
        <v>0</v>
      </c>
    </row>
    <row r="249" spans="1:107" x14ac:dyDescent="0.2">
      <c r="A249">
        <f>ROW(Source!A88)</f>
        <v>88</v>
      </c>
      <c r="B249">
        <v>28045047</v>
      </c>
      <c r="C249">
        <v>28045699</v>
      </c>
      <c r="D249">
        <v>25428833</v>
      </c>
      <c r="E249">
        <v>1</v>
      </c>
      <c r="F249">
        <v>1</v>
      </c>
      <c r="G249">
        <v>1</v>
      </c>
      <c r="H249">
        <v>1</v>
      </c>
      <c r="I249" t="s">
        <v>573</v>
      </c>
      <c r="J249" t="s">
        <v>6</v>
      </c>
      <c r="K249" t="s">
        <v>574</v>
      </c>
      <c r="L249">
        <v>1191</v>
      </c>
      <c r="N249">
        <v>1013</v>
      </c>
      <c r="O249" t="s">
        <v>401</v>
      </c>
      <c r="P249" t="s">
        <v>401</v>
      </c>
      <c r="Q249">
        <v>1</v>
      </c>
      <c r="W249">
        <v>0</v>
      </c>
      <c r="X249">
        <v>912892513</v>
      </c>
      <c r="Y249">
        <v>70.64</v>
      </c>
      <c r="AA249">
        <v>0</v>
      </c>
      <c r="AB249">
        <v>0</v>
      </c>
      <c r="AC249">
        <v>0</v>
      </c>
      <c r="AD249">
        <v>9.92</v>
      </c>
      <c r="AE249">
        <v>0</v>
      </c>
      <c r="AF249">
        <v>0</v>
      </c>
      <c r="AG249">
        <v>0</v>
      </c>
      <c r="AH249">
        <v>9.92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6</v>
      </c>
      <c r="AT249">
        <v>70.64</v>
      </c>
      <c r="AU249" t="s">
        <v>6</v>
      </c>
      <c r="AV249">
        <v>1</v>
      </c>
      <c r="AW249">
        <v>2</v>
      </c>
      <c r="AX249">
        <v>28045700</v>
      </c>
      <c r="AY249">
        <v>1</v>
      </c>
      <c r="AZ249">
        <v>0</v>
      </c>
      <c r="BA249">
        <v>227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Y249*Source!I88</f>
        <v>2.8256000000000001</v>
      </c>
      <c r="CY249">
        <f>AD249</f>
        <v>9.92</v>
      </c>
      <c r="CZ249">
        <f>AH249</f>
        <v>9.92</v>
      </c>
      <c r="DA249">
        <f>AL249</f>
        <v>1</v>
      </c>
      <c r="DB249">
        <f t="shared" si="50"/>
        <v>700.75</v>
      </c>
      <c r="DC249">
        <f t="shared" si="51"/>
        <v>0</v>
      </c>
    </row>
    <row r="250" spans="1:107" x14ac:dyDescent="0.2">
      <c r="A250">
        <f>ROW(Source!A88)</f>
        <v>88</v>
      </c>
      <c r="B250">
        <v>28045047</v>
      </c>
      <c r="C250">
        <v>28045699</v>
      </c>
      <c r="D250">
        <v>25412928</v>
      </c>
      <c r="E250">
        <v>1</v>
      </c>
      <c r="F250">
        <v>1</v>
      </c>
      <c r="G250">
        <v>1</v>
      </c>
      <c r="H250">
        <v>1</v>
      </c>
      <c r="I250" t="s">
        <v>413</v>
      </c>
      <c r="J250" t="s">
        <v>6</v>
      </c>
      <c r="K250" t="s">
        <v>414</v>
      </c>
      <c r="L250">
        <v>1191</v>
      </c>
      <c r="N250">
        <v>1013</v>
      </c>
      <c r="O250" t="s">
        <v>401</v>
      </c>
      <c r="P250" t="s">
        <v>401</v>
      </c>
      <c r="Q250">
        <v>1</v>
      </c>
      <c r="W250">
        <v>0</v>
      </c>
      <c r="X250">
        <v>-1417349443</v>
      </c>
      <c r="Y250">
        <v>1.75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1.75</v>
      </c>
      <c r="AU250" t="s">
        <v>6</v>
      </c>
      <c r="AV250">
        <v>2</v>
      </c>
      <c r="AW250">
        <v>2</v>
      </c>
      <c r="AX250">
        <v>28045701</v>
      </c>
      <c r="AY250">
        <v>1</v>
      </c>
      <c r="AZ250">
        <v>0</v>
      </c>
      <c r="BA250">
        <v>228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Y250*Source!I88</f>
        <v>7.0000000000000007E-2</v>
      </c>
      <c r="CY250">
        <f>AD250</f>
        <v>0</v>
      </c>
      <c r="CZ250">
        <f>AH250</f>
        <v>0</v>
      </c>
      <c r="DA250">
        <f>AL250</f>
        <v>1</v>
      </c>
      <c r="DB250">
        <f t="shared" si="50"/>
        <v>0</v>
      </c>
      <c r="DC250">
        <f t="shared" si="51"/>
        <v>0</v>
      </c>
    </row>
    <row r="251" spans="1:107" x14ac:dyDescent="0.2">
      <c r="A251">
        <f>ROW(Source!A88)</f>
        <v>88</v>
      </c>
      <c r="B251">
        <v>28045047</v>
      </c>
      <c r="C251">
        <v>28045699</v>
      </c>
      <c r="D251">
        <v>25230220</v>
      </c>
      <c r="E251">
        <v>1</v>
      </c>
      <c r="F251">
        <v>1</v>
      </c>
      <c r="G251">
        <v>1</v>
      </c>
      <c r="H251">
        <v>2</v>
      </c>
      <c r="I251" t="s">
        <v>415</v>
      </c>
      <c r="J251" t="s">
        <v>416</v>
      </c>
      <c r="K251" t="s">
        <v>417</v>
      </c>
      <c r="L251">
        <v>1368</v>
      </c>
      <c r="N251">
        <v>1011</v>
      </c>
      <c r="O251" t="s">
        <v>405</v>
      </c>
      <c r="P251" t="s">
        <v>405</v>
      </c>
      <c r="Q251">
        <v>1</v>
      </c>
      <c r="W251">
        <v>0</v>
      </c>
      <c r="X251">
        <v>-1718674368</v>
      </c>
      <c r="Y251">
        <v>0.88</v>
      </c>
      <c r="AA251">
        <v>0</v>
      </c>
      <c r="AB251">
        <v>111.99</v>
      </c>
      <c r="AC251">
        <v>13.5</v>
      </c>
      <c r="AD251">
        <v>0</v>
      </c>
      <c r="AE251">
        <v>0</v>
      </c>
      <c r="AF251">
        <v>111.99</v>
      </c>
      <c r="AG251">
        <v>13.5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6</v>
      </c>
      <c r="AT251">
        <v>0.88</v>
      </c>
      <c r="AU251" t="s">
        <v>6</v>
      </c>
      <c r="AV251">
        <v>0</v>
      </c>
      <c r="AW251">
        <v>2</v>
      </c>
      <c r="AX251">
        <v>28045702</v>
      </c>
      <c r="AY251">
        <v>1</v>
      </c>
      <c r="AZ251">
        <v>0</v>
      </c>
      <c r="BA251">
        <v>229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Y251*Source!I88</f>
        <v>3.5200000000000002E-2</v>
      </c>
      <c r="CY251">
        <f>AB251</f>
        <v>111.99</v>
      </c>
      <c r="CZ251">
        <f>AF251</f>
        <v>111.99</v>
      </c>
      <c r="DA251">
        <f>AJ251</f>
        <v>1</v>
      </c>
      <c r="DB251">
        <f t="shared" si="50"/>
        <v>98.55</v>
      </c>
      <c r="DC251">
        <f t="shared" si="51"/>
        <v>11.88</v>
      </c>
    </row>
    <row r="252" spans="1:107" x14ac:dyDescent="0.2">
      <c r="A252">
        <f>ROW(Source!A88)</f>
        <v>88</v>
      </c>
      <c r="B252">
        <v>28045047</v>
      </c>
      <c r="C252">
        <v>28045699</v>
      </c>
      <c r="D252">
        <v>25231607</v>
      </c>
      <c r="E252">
        <v>1</v>
      </c>
      <c r="F252">
        <v>1</v>
      </c>
      <c r="G252">
        <v>1</v>
      </c>
      <c r="H252">
        <v>2</v>
      </c>
      <c r="I252" t="s">
        <v>421</v>
      </c>
      <c r="J252" t="s">
        <v>422</v>
      </c>
      <c r="K252" t="s">
        <v>423</v>
      </c>
      <c r="L252">
        <v>1368</v>
      </c>
      <c r="N252">
        <v>1011</v>
      </c>
      <c r="O252" t="s">
        <v>405</v>
      </c>
      <c r="P252" t="s">
        <v>405</v>
      </c>
      <c r="Q252">
        <v>1</v>
      </c>
      <c r="W252">
        <v>0</v>
      </c>
      <c r="X252">
        <v>1372534845</v>
      </c>
      <c r="Y252">
        <v>0.87</v>
      </c>
      <c r="AA252">
        <v>0</v>
      </c>
      <c r="AB252">
        <v>65.709999999999994</v>
      </c>
      <c r="AC252">
        <v>11.6</v>
      </c>
      <c r="AD252">
        <v>0</v>
      </c>
      <c r="AE252">
        <v>0</v>
      </c>
      <c r="AF252">
        <v>65.709999999999994</v>
      </c>
      <c r="AG252">
        <v>11.6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0.87</v>
      </c>
      <c r="AU252" t="s">
        <v>6</v>
      </c>
      <c r="AV252">
        <v>0</v>
      </c>
      <c r="AW252">
        <v>2</v>
      </c>
      <c r="AX252">
        <v>28045703</v>
      </c>
      <c r="AY252">
        <v>1</v>
      </c>
      <c r="AZ252">
        <v>0</v>
      </c>
      <c r="BA252">
        <v>230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Y252*Source!I88</f>
        <v>3.4799999999999998E-2</v>
      </c>
      <c r="CY252">
        <f>AB252</f>
        <v>65.709999999999994</v>
      </c>
      <c r="CZ252">
        <f>AF252</f>
        <v>65.709999999999994</v>
      </c>
      <c r="DA252">
        <f>AJ252</f>
        <v>1</v>
      </c>
      <c r="DB252">
        <f t="shared" si="50"/>
        <v>57.17</v>
      </c>
      <c r="DC252">
        <f t="shared" si="51"/>
        <v>10.09</v>
      </c>
    </row>
    <row r="253" spans="1:107" x14ac:dyDescent="0.2">
      <c r="A253">
        <f>ROW(Source!A88)</f>
        <v>88</v>
      </c>
      <c r="B253">
        <v>28045047</v>
      </c>
      <c r="C253">
        <v>28045699</v>
      </c>
      <c r="D253">
        <v>25150263</v>
      </c>
      <c r="E253">
        <v>1</v>
      </c>
      <c r="F253">
        <v>1</v>
      </c>
      <c r="G253">
        <v>1</v>
      </c>
      <c r="H253">
        <v>3</v>
      </c>
      <c r="I253" t="s">
        <v>496</v>
      </c>
      <c r="J253" t="s">
        <v>497</v>
      </c>
      <c r="K253" t="s">
        <v>498</v>
      </c>
      <c r="L253">
        <v>1346</v>
      </c>
      <c r="N253">
        <v>1009</v>
      </c>
      <c r="O253" t="s">
        <v>197</v>
      </c>
      <c r="P253" t="s">
        <v>197</v>
      </c>
      <c r="Q253">
        <v>1</v>
      </c>
      <c r="W253">
        <v>0</v>
      </c>
      <c r="X253">
        <v>-1088866022</v>
      </c>
      <c r="Y253">
        <v>0.31</v>
      </c>
      <c r="AA253">
        <v>30.4</v>
      </c>
      <c r="AB253">
        <v>0</v>
      </c>
      <c r="AC253">
        <v>0</v>
      </c>
      <c r="AD253">
        <v>0</v>
      </c>
      <c r="AE253">
        <v>30.4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0.31</v>
      </c>
      <c r="AU253" t="s">
        <v>6</v>
      </c>
      <c r="AV253">
        <v>0</v>
      </c>
      <c r="AW253">
        <v>2</v>
      </c>
      <c r="AX253">
        <v>28045704</v>
      </c>
      <c r="AY253">
        <v>1</v>
      </c>
      <c r="AZ253">
        <v>0</v>
      </c>
      <c r="BA253">
        <v>231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Y253*Source!I88</f>
        <v>1.24E-2</v>
      </c>
      <c r="CY253">
        <f t="shared" ref="CY253:CY258" si="52">AA253</f>
        <v>30.4</v>
      </c>
      <c r="CZ253">
        <f t="shared" ref="CZ253:CZ258" si="53">AE253</f>
        <v>30.4</v>
      </c>
      <c r="DA253">
        <f t="shared" ref="DA253:DA258" si="54">AI253</f>
        <v>1</v>
      </c>
      <c r="DB253">
        <f t="shared" si="50"/>
        <v>9.42</v>
      </c>
      <c r="DC253">
        <f t="shared" si="51"/>
        <v>0</v>
      </c>
    </row>
    <row r="254" spans="1:107" x14ac:dyDescent="0.2">
      <c r="A254">
        <f>ROW(Source!A88)</f>
        <v>88</v>
      </c>
      <c r="B254">
        <v>28045047</v>
      </c>
      <c r="C254">
        <v>28045699</v>
      </c>
      <c r="D254">
        <v>25152623</v>
      </c>
      <c r="E254">
        <v>1</v>
      </c>
      <c r="F254">
        <v>1</v>
      </c>
      <c r="G254">
        <v>1</v>
      </c>
      <c r="H254">
        <v>3</v>
      </c>
      <c r="I254" t="s">
        <v>575</v>
      </c>
      <c r="J254" t="s">
        <v>576</v>
      </c>
      <c r="K254" t="s">
        <v>577</v>
      </c>
      <c r="L254">
        <v>1348</v>
      </c>
      <c r="N254">
        <v>1009</v>
      </c>
      <c r="O254" t="s">
        <v>24</v>
      </c>
      <c r="P254" t="s">
        <v>24</v>
      </c>
      <c r="Q254">
        <v>1000</v>
      </c>
      <c r="W254">
        <v>0</v>
      </c>
      <c r="X254">
        <v>251332693</v>
      </c>
      <c r="Y254">
        <v>3.0599999999999998E-3</v>
      </c>
      <c r="AA254">
        <v>12430</v>
      </c>
      <c r="AB254">
        <v>0</v>
      </c>
      <c r="AC254">
        <v>0</v>
      </c>
      <c r="AD254">
        <v>0</v>
      </c>
      <c r="AE254">
        <v>12430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3.0599999999999998E-3</v>
      </c>
      <c r="AU254" t="s">
        <v>6</v>
      </c>
      <c r="AV254">
        <v>0</v>
      </c>
      <c r="AW254">
        <v>2</v>
      </c>
      <c r="AX254">
        <v>28045705</v>
      </c>
      <c r="AY254">
        <v>1</v>
      </c>
      <c r="AZ254">
        <v>0</v>
      </c>
      <c r="BA254">
        <v>232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Y254*Source!I88</f>
        <v>1.2239999999999999E-4</v>
      </c>
      <c r="CY254">
        <f t="shared" si="52"/>
        <v>12430</v>
      </c>
      <c r="CZ254">
        <f t="shared" si="53"/>
        <v>12430</v>
      </c>
      <c r="DA254">
        <f t="shared" si="54"/>
        <v>1</v>
      </c>
      <c r="DB254">
        <f t="shared" si="50"/>
        <v>38.04</v>
      </c>
      <c r="DC254">
        <f t="shared" si="51"/>
        <v>0</v>
      </c>
    </row>
    <row r="255" spans="1:107" x14ac:dyDescent="0.2">
      <c r="A255">
        <f>ROW(Source!A88)</f>
        <v>88</v>
      </c>
      <c r="B255">
        <v>28045047</v>
      </c>
      <c r="C255">
        <v>28045699</v>
      </c>
      <c r="D255">
        <v>25152748</v>
      </c>
      <c r="E255">
        <v>1</v>
      </c>
      <c r="F255">
        <v>1</v>
      </c>
      <c r="G255">
        <v>1</v>
      </c>
      <c r="H255">
        <v>3</v>
      </c>
      <c r="I255" t="s">
        <v>544</v>
      </c>
      <c r="J255" t="s">
        <v>545</v>
      </c>
      <c r="K255" t="s">
        <v>546</v>
      </c>
      <c r="L255">
        <v>1355</v>
      </c>
      <c r="N255">
        <v>1010</v>
      </c>
      <c r="O255" t="s">
        <v>495</v>
      </c>
      <c r="P255" t="s">
        <v>495</v>
      </c>
      <c r="Q255">
        <v>100</v>
      </c>
      <c r="W255">
        <v>0</v>
      </c>
      <c r="X255">
        <v>1794244060</v>
      </c>
      <c r="Y255">
        <v>4.08</v>
      </c>
      <c r="AA255">
        <v>86</v>
      </c>
      <c r="AB255">
        <v>0</v>
      </c>
      <c r="AC255">
        <v>0</v>
      </c>
      <c r="AD255">
        <v>0</v>
      </c>
      <c r="AE255">
        <v>86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4.08</v>
      </c>
      <c r="AU255" t="s">
        <v>6</v>
      </c>
      <c r="AV255">
        <v>0</v>
      </c>
      <c r="AW255">
        <v>2</v>
      </c>
      <c r="AX255">
        <v>28045706</v>
      </c>
      <c r="AY255">
        <v>1</v>
      </c>
      <c r="AZ255">
        <v>0</v>
      </c>
      <c r="BA255">
        <v>233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Y255*Source!I88</f>
        <v>0.16320000000000001</v>
      </c>
      <c r="CY255">
        <f t="shared" si="52"/>
        <v>86</v>
      </c>
      <c r="CZ255">
        <f t="shared" si="53"/>
        <v>86</v>
      </c>
      <c r="DA255">
        <f t="shared" si="54"/>
        <v>1</v>
      </c>
      <c r="DB255">
        <f t="shared" si="50"/>
        <v>350.88</v>
      </c>
      <c r="DC255">
        <f t="shared" si="51"/>
        <v>0</v>
      </c>
    </row>
    <row r="256" spans="1:107" x14ac:dyDescent="0.2">
      <c r="A256">
        <f>ROW(Source!A88)</f>
        <v>88</v>
      </c>
      <c r="B256">
        <v>28045047</v>
      </c>
      <c r="C256">
        <v>28045699</v>
      </c>
      <c r="D256">
        <v>25203899</v>
      </c>
      <c r="E256">
        <v>1</v>
      </c>
      <c r="F256">
        <v>1</v>
      </c>
      <c r="G256">
        <v>1</v>
      </c>
      <c r="H256">
        <v>3</v>
      </c>
      <c r="I256" t="s">
        <v>578</v>
      </c>
      <c r="J256" t="s">
        <v>579</v>
      </c>
      <c r="K256" t="s">
        <v>580</v>
      </c>
      <c r="L256">
        <v>1355</v>
      </c>
      <c r="N256">
        <v>1010</v>
      </c>
      <c r="O256" t="s">
        <v>495</v>
      </c>
      <c r="P256" t="s">
        <v>495</v>
      </c>
      <c r="Q256">
        <v>100</v>
      </c>
      <c r="W256">
        <v>0</v>
      </c>
      <c r="X256">
        <v>783817326</v>
      </c>
      <c r="Y256">
        <v>1.02</v>
      </c>
      <c r="AA256">
        <v>100</v>
      </c>
      <c r="AB256">
        <v>0</v>
      </c>
      <c r="AC256">
        <v>0</v>
      </c>
      <c r="AD256">
        <v>0</v>
      </c>
      <c r="AE256">
        <v>100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1.02</v>
      </c>
      <c r="AU256" t="s">
        <v>6</v>
      </c>
      <c r="AV256">
        <v>0</v>
      </c>
      <c r="AW256">
        <v>2</v>
      </c>
      <c r="AX256">
        <v>28045707</v>
      </c>
      <c r="AY256">
        <v>1</v>
      </c>
      <c r="AZ256">
        <v>0</v>
      </c>
      <c r="BA256">
        <v>234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Y256*Source!I88</f>
        <v>4.0800000000000003E-2</v>
      </c>
      <c r="CY256">
        <f t="shared" si="52"/>
        <v>100</v>
      </c>
      <c r="CZ256">
        <f t="shared" si="53"/>
        <v>100</v>
      </c>
      <c r="DA256">
        <f t="shared" si="54"/>
        <v>1</v>
      </c>
      <c r="DB256">
        <f t="shared" si="50"/>
        <v>102</v>
      </c>
      <c r="DC256">
        <f t="shared" si="51"/>
        <v>0</v>
      </c>
    </row>
    <row r="257" spans="1:107" x14ac:dyDescent="0.2">
      <c r="A257">
        <f>ROW(Source!A88)</f>
        <v>88</v>
      </c>
      <c r="B257">
        <v>28045047</v>
      </c>
      <c r="C257">
        <v>28045699</v>
      </c>
      <c r="D257">
        <v>25147235</v>
      </c>
      <c r="E257">
        <v>17</v>
      </c>
      <c r="F257">
        <v>1</v>
      </c>
      <c r="G257">
        <v>1</v>
      </c>
      <c r="H257">
        <v>3</v>
      </c>
      <c r="I257" t="s">
        <v>446</v>
      </c>
      <c r="J257" t="s">
        <v>6</v>
      </c>
      <c r="K257" t="s">
        <v>447</v>
      </c>
      <c r="L257">
        <v>1374</v>
      </c>
      <c r="N257">
        <v>1013</v>
      </c>
      <c r="O257" t="s">
        <v>448</v>
      </c>
      <c r="P257" t="s">
        <v>448</v>
      </c>
      <c r="Q257">
        <v>1</v>
      </c>
      <c r="W257">
        <v>0</v>
      </c>
      <c r="X257">
        <v>-1731369543</v>
      </c>
      <c r="Y257">
        <v>14.02</v>
      </c>
      <c r="AA257">
        <v>1</v>
      </c>
      <c r="AB257">
        <v>0</v>
      </c>
      <c r="AC257">
        <v>0</v>
      </c>
      <c r="AD257">
        <v>0</v>
      </c>
      <c r="AE257">
        <v>1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14.02</v>
      </c>
      <c r="AU257" t="s">
        <v>6</v>
      </c>
      <c r="AV257">
        <v>0</v>
      </c>
      <c r="AW257">
        <v>2</v>
      </c>
      <c r="AX257">
        <v>28045708</v>
      </c>
      <c r="AY257">
        <v>1</v>
      </c>
      <c r="AZ257">
        <v>0</v>
      </c>
      <c r="BA257">
        <v>235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Y257*Source!I88</f>
        <v>0.56079999999999997</v>
      </c>
      <c r="CY257">
        <f t="shared" si="52"/>
        <v>1</v>
      </c>
      <c r="CZ257">
        <f t="shared" si="53"/>
        <v>1</v>
      </c>
      <c r="DA257">
        <f t="shared" si="54"/>
        <v>1</v>
      </c>
      <c r="DB257">
        <f t="shared" si="50"/>
        <v>14.02</v>
      </c>
      <c r="DC257">
        <f t="shared" si="51"/>
        <v>0</v>
      </c>
    </row>
    <row r="258" spans="1:107" x14ac:dyDescent="0.2">
      <c r="A258">
        <f>ROW(Source!A88)</f>
        <v>88</v>
      </c>
      <c r="B258">
        <v>28045047</v>
      </c>
      <c r="C258">
        <v>28045699</v>
      </c>
      <c r="D258">
        <v>0</v>
      </c>
      <c r="E258">
        <v>0</v>
      </c>
      <c r="F258">
        <v>1</v>
      </c>
      <c r="G258">
        <v>1</v>
      </c>
      <c r="H258">
        <v>3</v>
      </c>
      <c r="I258" t="s">
        <v>59</v>
      </c>
      <c r="J258" t="s">
        <v>6</v>
      </c>
      <c r="K258" t="s">
        <v>185</v>
      </c>
      <c r="L258">
        <v>1354</v>
      </c>
      <c r="N258">
        <v>1010</v>
      </c>
      <c r="O258" t="s">
        <v>61</v>
      </c>
      <c r="P258" t="s">
        <v>61</v>
      </c>
      <c r="Q258">
        <v>1</v>
      </c>
      <c r="W258">
        <v>0</v>
      </c>
      <c r="X258">
        <v>-1501698881</v>
      </c>
      <c r="Y258">
        <v>100</v>
      </c>
      <c r="AA258">
        <v>442.04</v>
      </c>
      <c r="AB258">
        <v>0</v>
      </c>
      <c r="AC258">
        <v>0</v>
      </c>
      <c r="AD258">
        <v>0</v>
      </c>
      <c r="AE258">
        <v>442.04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0</v>
      </c>
      <c r="AP258">
        <v>0</v>
      </c>
      <c r="AQ258">
        <v>0</v>
      </c>
      <c r="AR258">
        <v>0</v>
      </c>
      <c r="AS258" t="s">
        <v>6</v>
      </c>
      <c r="AT258">
        <v>100</v>
      </c>
      <c r="AU258" t="s">
        <v>6</v>
      </c>
      <c r="AV258">
        <v>0</v>
      </c>
      <c r="AW258">
        <v>1</v>
      </c>
      <c r="AX258">
        <v>-1</v>
      </c>
      <c r="AY258">
        <v>0</v>
      </c>
      <c r="AZ258">
        <v>0</v>
      </c>
      <c r="BA258" t="s">
        <v>6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Y258*Source!I88</f>
        <v>4</v>
      </c>
      <c r="CY258">
        <f t="shared" si="52"/>
        <v>442.04</v>
      </c>
      <c r="CZ258">
        <f t="shared" si="53"/>
        <v>442.04</v>
      </c>
      <c r="DA258">
        <f t="shared" si="54"/>
        <v>1</v>
      </c>
      <c r="DB258">
        <f t="shared" si="50"/>
        <v>44204</v>
      </c>
      <c r="DC258">
        <f t="shared" si="51"/>
        <v>0</v>
      </c>
    </row>
    <row r="259" spans="1:107" x14ac:dyDescent="0.2">
      <c r="A259">
        <f>ROW(Source!A89)</f>
        <v>89</v>
      </c>
      <c r="B259">
        <v>28045061</v>
      </c>
      <c r="C259">
        <v>28045699</v>
      </c>
      <c r="D259">
        <v>25428833</v>
      </c>
      <c r="E259">
        <v>1</v>
      </c>
      <c r="F259">
        <v>1</v>
      </c>
      <c r="G259">
        <v>1</v>
      </c>
      <c r="H259">
        <v>1</v>
      </c>
      <c r="I259" t="s">
        <v>573</v>
      </c>
      <c r="J259" t="s">
        <v>6</v>
      </c>
      <c r="K259" t="s">
        <v>574</v>
      </c>
      <c r="L259">
        <v>1191</v>
      </c>
      <c r="N259">
        <v>1013</v>
      </c>
      <c r="O259" t="s">
        <v>401</v>
      </c>
      <c r="P259" t="s">
        <v>401</v>
      </c>
      <c r="Q259">
        <v>1</v>
      </c>
      <c r="W259">
        <v>0</v>
      </c>
      <c r="X259">
        <v>912892513</v>
      </c>
      <c r="Y259">
        <v>70.64</v>
      </c>
      <c r="AA259">
        <v>0</v>
      </c>
      <c r="AB259">
        <v>0</v>
      </c>
      <c r="AC259">
        <v>0</v>
      </c>
      <c r="AD259">
        <v>66.56</v>
      </c>
      <c r="AE259">
        <v>0</v>
      </c>
      <c r="AF259">
        <v>0</v>
      </c>
      <c r="AG259">
        <v>0</v>
      </c>
      <c r="AH259">
        <v>9.92</v>
      </c>
      <c r="AI259">
        <v>1</v>
      </c>
      <c r="AJ259">
        <v>1</v>
      </c>
      <c r="AK259">
        <v>1</v>
      </c>
      <c r="AL259">
        <v>6.71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70.64</v>
      </c>
      <c r="AU259" t="s">
        <v>6</v>
      </c>
      <c r="AV259">
        <v>1</v>
      </c>
      <c r="AW259">
        <v>2</v>
      </c>
      <c r="AX259">
        <v>28045700</v>
      </c>
      <c r="AY259">
        <v>1</v>
      </c>
      <c r="AZ259">
        <v>0</v>
      </c>
      <c r="BA259">
        <v>236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Y259*Source!I89</f>
        <v>2.8256000000000001</v>
      </c>
      <c r="CY259">
        <f>AD259</f>
        <v>66.56</v>
      </c>
      <c r="CZ259">
        <f>AH259</f>
        <v>9.92</v>
      </c>
      <c r="DA259">
        <f>AL259</f>
        <v>6.71</v>
      </c>
      <c r="DB259">
        <f t="shared" si="50"/>
        <v>700.75</v>
      </c>
      <c r="DC259">
        <f t="shared" si="51"/>
        <v>0</v>
      </c>
    </row>
    <row r="260" spans="1:107" x14ac:dyDescent="0.2">
      <c r="A260">
        <f>ROW(Source!A89)</f>
        <v>89</v>
      </c>
      <c r="B260">
        <v>28045061</v>
      </c>
      <c r="C260">
        <v>28045699</v>
      </c>
      <c r="D260">
        <v>25412928</v>
      </c>
      <c r="E260">
        <v>1</v>
      </c>
      <c r="F260">
        <v>1</v>
      </c>
      <c r="G260">
        <v>1</v>
      </c>
      <c r="H260">
        <v>1</v>
      </c>
      <c r="I260" t="s">
        <v>413</v>
      </c>
      <c r="J260" t="s">
        <v>6</v>
      </c>
      <c r="K260" t="s">
        <v>414</v>
      </c>
      <c r="L260">
        <v>1191</v>
      </c>
      <c r="N260">
        <v>1013</v>
      </c>
      <c r="O260" t="s">
        <v>401</v>
      </c>
      <c r="P260" t="s">
        <v>401</v>
      </c>
      <c r="Q260">
        <v>1</v>
      </c>
      <c r="W260">
        <v>0</v>
      </c>
      <c r="X260">
        <v>-1417349443</v>
      </c>
      <c r="Y260">
        <v>1.75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6.71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1.75</v>
      </c>
      <c r="AU260" t="s">
        <v>6</v>
      </c>
      <c r="AV260">
        <v>2</v>
      </c>
      <c r="AW260">
        <v>2</v>
      </c>
      <c r="AX260">
        <v>28045701</v>
      </c>
      <c r="AY260">
        <v>1</v>
      </c>
      <c r="AZ260">
        <v>0</v>
      </c>
      <c r="BA260">
        <v>237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Y260*Source!I89</f>
        <v>7.0000000000000007E-2</v>
      </c>
      <c r="CY260">
        <f>AD260</f>
        <v>0</v>
      </c>
      <c r="CZ260">
        <f>AH260</f>
        <v>0</v>
      </c>
      <c r="DA260">
        <f>AL260</f>
        <v>1</v>
      </c>
      <c r="DB260">
        <f t="shared" si="50"/>
        <v>0</v>
      </c>
      <c r="DC260">
        <f t="shared" si="51"/>
        <v>0</v>
      </c>
    </row>
    <row r="261" spans="1:107" x14ac:dyDescent="0.2">
      <c r="A261">
        <f>ROW(Source!A89)</f>
        <v>89</v>
      </c>
      <c r="B261">
        <v>28045061</v>
      </c>
      <c r="C261">
        <v>28045699</v>
      </c>
      <c r="D261">
        <v>25230220</v>
      </c>
      <c r="E261">
        <v>1</v>
      </c>
      <c r="F261">
        <v>1</v>
      </c>
      <c r="G261">
        <v>1</v>
      </c>
      <c r="H261">
        <v>2</v>
      </c>
      <c r="I261" t="s">
        <v>415</v>
      </c>
      <c r="J261" t="s">
        <v>416</v>
      </c>
      <c r="K261" t="s">
        <v>417</v>
      </c>
      <c r="L261">
        <v>1368</v>
      </c>
      <c r="N261">
        <v>1011</v>
      </c>
      <c r="O261" t="s">
        <v>405</v>
      </c>
      <c r="P261" t="s">
        <v>405</v>
      </c>
      <c r="Q261">
        <v>1</v>
      </c>
      <c r="W261">
        <v>0</v>
      </c>
      <c r="X261">
        <v>-1718674368</v>
      </c>
      <c r="Y261">
        <v>0.88</v>
      </c>
      <c r="AA261">
        <v>0</v>
      </c>
      <c r="AB261">
        <v>751.45</v>
      </c>
      <c r="AC261">
        <v>13.5</v>
      </c>
      <c r="AD261">
        <v>0</v>
      </c>
      <c r="AE261">
        <v>0</v>
      </c>
      <c r="AF261">
        <v>111.99</v>
      </c>
      <c r="AG261">
        <v>13.5</v>
      </c>
      <c r="AH261">
        <v>0</v>
      </c>
      <c r="AI261">
        <v>1</v>
      </c>
      <c r="AJ261">
        <v>6.71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0.88</v>
      </c>
      <c r="AU261" t="s">
        <v>6</v>
      </c>
      <c r="AV261">
        <v>0</v>
      </c>
      <c r="AW261">
        <v>2</v>
      </c>
      <c r="AX261">
        <v>28045702</v>
      </c>
      <c r="AY261">
        <v>1</v>
      </c>
      <c r="AZ261">
        <v>0</v>
      </c>
      <c r="BA261">
        <v>238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Y261*Source!I89</f>
        <v>3.5200000000000002E-2</v>
      </c>
      <c r="CY261">
        <f>AB261</f>
        <v>751.45</v>
      </c>
      <c r="CZ261">
        <f>AF261</f>
        <v>111.99</v>
      </c>
      <c r="DA261">
        <f>AJ261</f>
        <v>6.71</v>
      </c>
      <c r="DB261">
        <f t="shared" si="50"/>
        <v>98.55</v>
      </c>
      <c r="DC261">
        <f t="shared" si="51"/>
        <v>11.88</v>
      </c>
    </row>
    <row r="262" spans="1:107" x14ac:dyDescent="0.2">
      <c r="A262">
        <f>ROW(Source!A89)</f>
        <v>89</v>
      </c>
      <c r="B262">
        <v>28045061</v>
      </c>
      <c r="C262">
        <v>28045699</v>
      </c>
      <c r="D262">
        <v>25231607</v>
      </c>
      <c r="E262">
        <v>1</v>
      </c>
      <c r="F262">
        <v>1</v>
      </c>
      <c r="G262">
        <v>1</v>
      </c>
      <c r="H262">
        <v>2</v>
      </c>
      <c r="I262" t="s">
        <v>421</v>
      </c>
      <c r="J262" t="s">
        <v>422</v>
      </c>
      <c r="K262" t="s">
        <v>423</v>
      </c>
      <c r="L262">
        <v>1368</v>
      </c>
      <c r="N262">
        <v>1011</v>
      </c>
      <c r="O262" t="s">
        <v>405</v>
      </c>
      <c r="P262" t="s">
        <v>405</v>
      </c>
      <c r="Q262">
        <v>1</v>
      </c>
      <c r="W262">
        <v>0</v>
      </c>
      <c r="X262">
        <v>1372534845</v>
      </c>
      <c r="Y262">
        <v>0.87</v>
      </c>
      <c r="AA262">
        <v>0</v>
      </c>
      <c r="AB262">
        <v>440.91</v>
      </c>
      <c r="AC262">
        <v>11.6</v>
      </c>
      <c r="AD262">
        <v>0</v>
      </c>
      <c r="AE262">
        <v>0</v>
      </c>
      <c r="AF262">
        <v>65.709999999999994</v>
      </c>
      <c r="AG262">
        <v>11.6</v>
      </c>
      <c r="AH262">
        <v>0</v>
      </c>
      <c r="AI262">
        <v>1</v>
      </c>
      <c r="AJ262">
        <v>6.71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0.87</v>
      </c>
      <c r="AU262" t="s">
        <v>6</v>
      </c>
      <c r="AV262">
        <v>0</v>
      </c>
      <c r="AW262">
        <v>2</v>
      </c>
      <c r="AX262">
        <v>28045703</v>
      </c>
      <c r="AY262">
        <v>1</v>
      </c>
      <c r="AZ262">
        <v>0</v>
      </c>
      <c r="BA262">
        <v>239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Y262*Source!I89</f>
        <v>3.4799999999999998E-2</v>
      </c>
      <c r="CY262">
        <f>AB262</f>
        <v>440.91</v>
      </c>
      <c r="CZ262">
        <f>AF262</f>
        <v>65.709999999999994</v>
      </c>
      <c r="DA262">
        <f>AJ262</f>
        <v>6.71</v>
      </c>
      <c r="DB262">
        <f t="shared" si="50"/>
        <v>57.17</v>
      </c>
      <c r="DC262">
        <f t="shared" si="51"/>
        <v>10.09</v>
      </c>
    </row>
    <row r="263" spans="1:107" x14ac:dyDescent="0.2">
      <c r="A263">
        <f>ROW(Source!A89)</f>
        <v>89</v>
      </c>
      <c r="B263">
        <v>28045061</v>
      </c>
      <c r="C263">
        <v>28045699</v>
      </c>
      <c r="D263">
        <v>25150263</v>
      </c>
      <c r="E263">
        <v>1</v>
      </c>
      <c r="F263">
        <v>1</v>
      </c>
      <c r="G263">
        <v>1</v>
      </c>
      <c r="H263">
        <v>3</v>
      </c>
      <c r="I263" t="s">
        <v>496</v>
      </c>
      <c r="J263" t="s">
        <v>497</v>
      </c>
      <c r="K263" t="s">
        <v>498</v>
      </c>
      <c r="L263">
        <v>1346</v>
      </c>
      <c r="N263">
        <v>1009</v>
      </c>
      <c r="O263" t="s">
        <v>197</v>
      </c>
      <c r="P263" t="s">
        <v>197</v>
      </c>
      <c r="Q263">
        <v>1</v>
      </c>
      <c r="W263">
        <v>0</v>
      </c>
      <c r="X263">
        <v>-1088866022</v>
      </c>
      <c r="Y263">
        <v>0.31</v>
      </c>
      <c r="AA263">
        <v>203.98</v>
      </c>
      <c r="AB263">
        <v>0</v>
      </c>
      <c r="AC263">
        <v>0</v>
      </c>
      <c r="AD263">
        <v>0</v>
      </c>
      <c r="AE263">
        <v>30.4</v>
      </c>
      <c r="AF263">
        <v>0</v>
      </c>
      <c r="AG263">
        <v>0</v>
      </c>
      <c r="AH263">
        <v>0</v>
      </c>
      <c r="AI263">
        <v>6.71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0.31</v>
      </c>
      <c r="AU263" t="s">
        <v>6</v>
      </c>
      <c r="AV263">
        <v>0</v>
      </c>
      <c r="AW263">
        <v>2</v>
      </c>
      <c r="AX263">
        <v>28045704</v>
      </c>
      <c r="AY263">
        <v>1</v>
      </c>
      <c r="AZ263">
        <v>0</v>
      </c>
      <c r="BA263">
        <v>240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Y263*Source!I89</f>
        <v>1.24E-2</v>
      </c>
      <c r="CY263">
        <f t="shared" ref="CY263:CY268" si="55">AA263</f>
        <v>203.98</v>
      </c>
      <c r="CZ263">
        <f t="shared" ref="CZ263:CZ268" si="56">AE263</f>
        <v>30.4</v>
      </c>
      <c r="DA263">
        <f t="shared" ref="DA263:DA268" si="57">AI263</f>
        <v>6.71</v>
      </c>
      <c r="DB263">
        <f t="shared" si="50"/>
        <v>9.42</v>
      </c>
      <c r="DC263">
        <f t="shared" si="51"/>
        <v>0</v>
      </c>
    </row>
    <row r="264" spans="1:107" x14ac:dyDescent="0.2">
      <c r="A264">
        <f>ROW(Source!A89)</f>
        <v>89</v>
      </c>
      <c r="B264">
        <v>28045061</v>
      </c>
      <c r="C264">
        <v>28045699</v>
      </c>
      <c r="D264">
        <v>25152623</v>
      </c>
      <c r="E264">
        <v>1</v>
      </c>
      <c r="F264">
        <v>1</v>
      </c>
      <c r="G264">
        <v>1</v>
      </c>
      <c r="H264">
        <v>3</v>
      </c>
      <c r="I264" t="s">
        <v>575</v>
      </c>
      <c r="J264" t="s">
        <v>576</v>
      </c>
      <c r="K264" t="s">
        <v>577</v>
      </c>
      <c r="L264">
        <v>1348</v>
      </c>
      <c r="N264">
        <v>1009</v>
      </c>
      <c r="O264" t="s">
        <v>24</v>
      </c>
      <c r="P264" t="s">
        <v>24</v>
      </c>
      <c r="Q264">
        <v>1000</v>
      </c>
      <c r="W264">
        <v>0</v>
      </c>
      <c r="X264">
        <v>251332693</v>
      </c>
      <c r="Y264">
        <v>3.0599999999999998E-3</v>
      </c>
      <c r="AA264">
        <v>83405.3</v>
      </c>
      <c r="AB264">
        <v>0</v>
      </c>
      <c r="AC264">
        <v>0</v>
      </c>
      <c r="AD264">
        <v>0</v>
      </c>
      <c r="AE264">
        <v>12430</v>
      </c>
      <c r="AF264">
        <v>0</v>
      </c>
      <c r="AG264">
        <v>0</v>
      </c>
      <c r="AH264">
        <v>0</v>
      </c>
      <c r="AI264">
        <v>6.71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3.0599999999999998E-3</v>
      </c>
      <c r="AU264" t="s">
        <v>6</v>
      </c>
      <c r="AV264">
        <v>0</v>
      </c>
      <c r="AW264">
        <v>2</v>
      </c>
      <c r="AX264">
        <v>28045705</v>
      </c>
      <c r="AY264">
        <v>1</v>
      </c>
      <c r="AZ264">
        <v>0</v>
      </c>
      <c r="BA264">
        <v>241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Y264*Source!I89</f>
        <v>1.2239999999999999E-4</v>
      </c>
      <c r="CY264">
        <f t="shared" si="55"/>
        <v>83405.3</v>
      </c>
      <c r="CZ264">
        <f t="shared" si="56"/>
        <v>12430</v>
      </c>
      <c r="DA264">
        <f t="shared" si="57"/>
        <v>6.71</v>
      </c>
      <c r="DB264">
        <f t="shared" si="50"/>
        <v>38.04</v>
      </c>
      <c r="DC264">
        <f t="shared" si="51"/>
        <v>0</v>
      </c>
    </row>
    <row r="265" spans="1:107" x14ac:dyDescent="0.2">
      <c r="A265">
        <f>ROW(Source!A89)</f>
        <v>89</v>
      </c>
      <c r="B265">
        <v>28045061</v>
      </c>
      <c r="C265">
        <v>28045699</v>
      </c>
      <c r="D265">
        <v>25152748</v>
      </c>
      <c r="E265">
        <v>1</v>
      </c>
      <c r="F265">
        <v>1</v>
      </c>
      <c r="G265">
        <v>1</v>
      </c>
      <c r="H265">
        <v>3</v>
      </c>
      <c r="I265" t="s">
        <v>544</v>
      </c>
      <c r="J265" t="s">
        <v>545</v>
      </c>
      <c r="K265" t="s">
        <v>546</v>
      </c>
      <c r="L265">
        <v>1355</v>
      </c>
      <c r="N265">
        <v>1010</v>
      </c>
      <c r="O265" t="s">
        <v>495</v>
      </c>
      <c r="P265" t="s">
        <v>495</v>
      </c>
      <c r="Q265">
        <v>100</v>
      </c>
      <c r="W265">
        <v>0</v>
      </c>
      <c r="X265">
        <v>1794244060</v>
      </c>
      <c r="Y265">
        <v>4.08</v>
      </c>
      <c r="AA265">
        <v>577.05999999999995</v>
      </c>
      <c r="AB265">
        <v>0</v>
      </c>
      <c r="AC265">
        <v>0</v>
      </c>
      <c r="AD265">
        <v>0</v>
      </c>
      <c r="AE265">
        <v>86</v>
      </c>
      <c r="AF265">
        <v>0</v>
      </c>
      <c r="AG265">
        <v>0</v>
      </c>
      <c r="AH265">
        <v>0</v>
      </c>
      <c r="AI265">
        <v>6.71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4.08</v>
      </c>
      <c r="AU265" t="s">
        <v>6</v>
      </c>
      <c r="AV265">
        <v>0</v>
      </c>
      <c r="AW265">
        <v>2</v>
      </c>
      <c r="AX265">
        <v>28045706</v>
      </c>
      <c r="AY265">
        <v>1</v>
      </c>
      <c r="AZ265">
        <v>0</v>
      </c>
      <c r="BA265">
        <v>242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Y265*Source!I89</f>
        <v>0.16320000000000001</v>
      </c>
      <c r="CY265">
        <f t="shared" si="55"/>
        <v>577.05999999999995</v>
      </c>
      <c r="CZ265">
        <f t="shared" si="56"/>
        <v>86</v>
      </c>
      <c r="DA265">
        <f t="shared" si="57"/>
        <v>6.71</v>
      </c>
      <c r="DB265">
        <f t="shared" si="50"/>
        <v>350.88</v>
      </c>
      <c r="DC265">
        <f t="shared" si="51"/>
        <v>0</v>
      </c>
    </row>
    <row r="266" spans="1:107" x14ac:dyDescent="0.2">
      <c r="A266">
        <f>ROW(Source!A89)</f>
        <v>89</v>
      </c>
      <c r="B266">
        <v>28045061</v>
      </c>
      <c r="C266">
        <v>28045699</v>
      </c>
      <c r="D266">
        <v>25203899</v>
      </c>
      <c r="E266">
        <v>1</v>
      </c>
      <c r="F266">
        <v>1</v>
      </c>
      <c r="G266">
        <v>1</v>
      </c>
      <c r="H266">
        <v>3</v>
      </c>
      <c r="I266" t="s">
        <v>578</v>
      </c>
      <c r="J266" t="s">
        <v>579</v>
      </c>
      <c r="K266" t="s">
        <v>580</v>
      </c>
      <c r="L266">
        <v>1355</v>
      </c>
      <c r="N266">
        <v>1010</v>
      </c>
      <c r="O266" t="s">
        <v>495</v>
      </c>
      <c r="P266" t="s">
        <v>495</v>
      </c>
      <c r="Q266">
        <v>100</v>
      </c>
      <c r="W266">
        <v>0</v>
      </c>
      <c r="X266">
        <v>783817326</v>
      </c>
      <c r="Y266">
        <v>1.02</v>
      </c>
      <c r="AA266">
        <v>671</v>
      </c>
      <c r="AB266">
        <v>0</v>
      </c>
      <c r="AC266">
        <v>0</v>
      </c>
      <c r="AD266">
        <v>0</v>
      </c>
      <c r="AE266">
        <v>100</v>
      </c>
      <c r="AF266">
        <v>0</v>
      </c>
      <c r="AG266">
        <v>0</v>
      </c>
      <c r="AH266">
        <v>0</v>
      </c>
      <c r="AI266">
        <v>6.71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6</v>
      </c>
      <c r="AT266">
        <v>1.02</v>
      </c>
      <c r="AU266" t="s">
        <v>6</v>
      </c>
      <c r="AV266">
        <v>0</v>
      </c>
      <c r="AW266">
        <v>2</v>
      </c>
      <c r="AX266">
        <v>28045707</v>
      </c>
      <c r="AY266">
        <v>1</v>
      </c>
      <c r="AZ266">
        <v>0</v>
      </c>
      <c r="BA266">
        <v>243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Y266*Source!I89</f>
        <v>4.0800000000000003E-2</v>
      </c>
      <c r="CY266">
        <f t="shared" si="55"/>
        <v>671</v>
      </c>
      <c r="CZ266">
        <f t="shared" si="56"/>
        <v>100</v>
      </c>
      <c r="DA266">
        <f t="shared" si="57"/>
        <v>6.71</v>
      </c>
      <c r="DB266">
        <f t="shared" si="50"/>
        <v>102</v>
      </c>
      <c r="DC266">
        <f t="shared" si="51"/>
        <v>0</v>
      </c>
    </row>
    <row r="267" spans="1:107" x14ac:dyDescent="0.2">
      <c r="A267">
        <f>ROW(Source!A89)</f>
        <v>89</v>
      </c>
      <c r="B267">
        <v>28045061</v>
      </c>
      <c r="C267">
        <v>28045699</v>
      </c>
      <c r="D267">
        <v>25147235</v>
      </c>
      <c r="E267">
        <v>17</v>
      </c>
      <c r="F267">
        <v>1</v>
      </c>
      <c r="G267">
        <v>1</v>
      </c>
      <c r="H267">
        <v>3</v>
      </c>
      <c r="I267" t="s">
        <v>446</v>
      </c>
      <c r="J267" t="s">
        <v>6</v>
      </c>
      <c r="K267" t="s">
        <v>447</v>
      </c>
      <c r="L267">
        <v>1374</v>
      </c>
      <c r="N267">
        <v>1013</v>
      </c>
      <c r="O267" t="s">
        <v>448</v>
      </c>
      <c r="P267" t="s">
        <v>448</v>
      </c>
      <c r="Q267">
        <v>1</v>
      </c>
      <c r="W267">
        <v>0</v>
      </c>
      <c r="X267">
        <v>-1731369543</v>
      </c>
      <c r="Y267">
        <v>14.02</v>
      </c>
      <c r="AA267">
        <v>1</v>
      </c>
      <c r="AB267">
        <v>0</v>
      </c>
      <c r="AC267">
        <v>0</v>
      </c>
      <c r="AD267">
        <v>0</v>
      </c>
      <c r="AE267">
        <v>1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14.02</v>
      </c>
      <c r="AU267" t="s">
        <v>6</v>
      </c>
      <c r="AV267">
        <v>0</v>
      </c>
      <c r="AW267">
        <v>2</v>
      </c>
      <c r="AX267">
        <v>28045708</v>
      </c>
      <c r="AY267">
        <v>1</v>
      </c>
      <c r="AZ267">
        <v>0</v>
      </c>
      <c r="BA267">
        <v>244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Y267*Source!I89</f>
        <v>0.56079999999999997</v>
      </c>
      <c r="CY267">
        <f t="shared" si="55"/>
        <v>1</v>
      </c>
      <c r="CZ267">
        <f t="shared" si="56"/>
        <v>1</v>
      </c>
      <c r="DA267">
        <f t="shared" si="57"/>
        <v>1</v>
      </c>
      <c r="DB267">
        <f t="shared" si="50"/>
        <v>14.02</v>
      </c>
      <c r="DC267">
        <f t="shared" si="51"/>
        <v>0</v>
      </c>
    </row>
    <row r="268" spans="1:107" x14ac:dyDescent="0.2">
      <c r="A268">
        <f>ROW(Source!A89)</f>
        <v>89</v>
      </c>
      <c r="B268">
        <v>28045061</v>
      </c>
      <c r="C268">
        <v>28045699</v>
      </c>
      <c r="D268">
        <v>0</v>
      </c>
      <c r="E268">
        <v>0</v>
      </c>
      <c r="F268">
        <v>1</v>
      </c>
      <c r="G268">
        <v>1</v>
      </c>
      <c r="H268">
        <v>3</v>
      </c>
      <c r="I268" t="s">
        <v>59</v>
      </c>
      <c r="J268" t="s">
        <v>6</v>
      </c>
      <c r="K268" t="s">
        <v>185</v>
      </c>
      <c r="L268">
        <v>1354</v>
      </c>
      <c r="N268">
        <v>1010</v>
      </c>
      <c r="O268" t="s">
        <v>61</v>
      </c>
      <c r="P268" t="s">
        <v>61</v>
      </c>
      <c r="Q268">
        <v>1</v>
      </c>
      <c r="W268">
        <v>0</v>
      </c>
      <c r="X268">
        <v>-1501698881</v>
      </c>
      <c r="Y268">
        <v>100</v>
      </c>
      <c r="AA268">
        <v>2966.09</v>
      </c>
      <c r="AB268">
        <v>0</v>
      </c>
      <c r="AC268">
        <v>0</v>
      </c>
      <c r="AD268">
        <v>0</v>
      </c>
      <c r="AE268">
        <v>442.04</v>
      </c>
      <c r="AF268">
        <v>0</v>
      </c>
      <c r="AG268">
        <v>0</v>
      </c>
      <c r="AH268">
        <v>0</v>
      </c>
      <c r="AI268">
        <v>6.71</v>
      </c>
      <c r="AJ268">
        <v>1</v>
      </c>
      <c r="AK268">
        <v>1</v>
      </c>
      <c r="AL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 t="s">
        <v>6</v>
      </c>
      <c r="AT268">
        <v>100</v>
      </c>
      <c r="AU268" t="s">
        <v>6</v>
      </c>
      <c r="AV268">
        <v>0</v>
      </c>
      <c r="AW268">
        <v>1</v>
      </c>
      <c r="AX268">
        <v>-1</v>
      </c>
      <c r="AY268">
        <v>0</v>
      </c>
      <c r="AZ268">
        <v>0</v>
      </c>
      <c r="BA268" t="s">
        <v>6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Y268*Source!I89</f>
        <v>4</v>
      </c>
      <c r="CY268">
        <f t="shared" si="55"/>
        <v>2966.09</v>
      </c>
      <c r="CZ268">
        <f t="shared" si="56"/>
        <v>442.04</v>
      </c>
      <c r="DA268">
        <f t="shared" si="57"/>
        <v>6.71</v>
      </c>
      <c r="DB268">
        <f t="shared" si="50"/>
        <v>44204</v>
      </c>
      <c r="DC268">
        <f t="shared" si="51"/>
        <v>0</v>
      </c>
    </row>
    <row r="269" spans="1:107" x14ac:dyDescent="0.2">
      <c r="A269">
        <f>ROW(Source!A92)</f>
        <v>92</v>
      </c>
      <c r="B269">
        <v>28045047</v>
      </c>
      <c r="C269">
        <v>28048170</v>
      </c>
      <c r="D269">
        <v>25413300</v>
      </c>
      <c r="E269">
        <v>1</v>
      </c>
      <c r="F269">
        <v>1</v>
      </c>
      <c r="G269">
        <v>1</v>
      </c>
      <c r="H269">
        <v>1</v>
      </c>
      <c r="I269" t="s">
        <v>409</v>
      </c>
      <c r="J269" t="s">
        <v>6</v>
      </c>
      <c r="K269" t="s">
        <v>410</v>
      </c>
      <c r="L269">
        <v>1191</v>
      </c>
      <c r="N269">
        <v>1013</v>
      </c>
      <c r="O269" t="s">
        <v>401</v>
      </c>
      <c r="P269" t="s">
        <v>401</v>
      </c>
      <c r="Q269">
        <v>1</v>
      </c>
      <c r="W269">
        <v>0</v>
      </c>
      <c r="X269">
        <v>-400197608</v>
      </c>
      <c r="Y269">
        <v>43.400999999999996</v>
      </c>
      <c r="AA269">
        <v>0</v>
      </c>
      <c r="AB269">
        <v>0</v>
      </c>
      <c r="AC269">
        <v>0</v>
      </c>
      <c r="AD269">
        <v>8.5299999999999994</v>
      </c>
      <c r="AE269">
        <v>0</v>
      </c>
      <c r="AF269">
        <v>0</v>
      </c>
      <c r="AG269">
        <v>0</v>
      </c>
      <c r="AH269">
        <v>8.5299999999999994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6</v>
      </c>
      <c r="AT269">
        <v>37.74</v>
      </c>
      <c r="AU269" t="s">
        <v>73</v>
      </c>
      <c r="AV269">
        <v>1</v>
      </c>
      <c r="AW269">
        <v>2</v>
      </c>
      <c r="AX269">
        <v>28048171</v>
      </c>
      <c r="AY269">
        <v>1</v>
      </c>
      <c r="AZ269">
        <v>0</v>
      </c>
      <c r="BA269">
        <v>245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Y269*Source!I92</f>
        <v>17.360399999999998</v>
      </c>
      <c r="CY269">
        <f>AD269</f>
        <v>8.5299999999999994</v>
      </c>
      <c r="CZ269">
        <f>AH269</f>
        <v>8.5299999999999994</v>
      </c>
      <c r="DA269">
        <f>AL269</f>
        <v>1</v>
      </c>
      <c r="DB269">
        <f>ROUND((ROUND(AT269*CZ269,2)*1.15),2)</f>
        <v>370.21</v>
      </c>
      <c r="DC269">
        <f>ROUND((ROUND(AT269*AG269,2)*1.15),2)</f>
        <v>0</v>
      </c>
    </row>
    <row r="270" spans="1:107" x14ac:dyDescent="0.2">
      <c r="A270">
        <f>ROW(Source!A92)</f>
        <v>92</v>
      </c>
      <c r="B270">
        <v>28045047</v>
      </c>
      <c r="C270">
        <v>28048170</v>
      </c>
      <c r="D270">
        <v>25412928</v>
      </c>
      <c r="E270">
        <v>1</v>
      </c>
      <c r="F270">
        <v>1</v>
      </c>
      <c r="G270">
        <v>1</v>
      </c>
      <c r="H270">
        <v>1</v>
      </c>
      <c r="I270" t="s">
        <v>413</v>
      </c>
      <c r="J270" t="s">
        <v>6</v>
      </c>
      <c r="K270" t="s">
        <v>414</v>
      </c>
      <c r="L270">
        <v>1191</v>
      </c>
      <c r="N270">
        <v>1013</v>
      </c>
      <c r="O270" t="s">
        <v>401</v>
      </c>
      <c r="P270" t="s">
        <v>401</v>
      </c>
      <c r="Q270">
        <v>1</v>
      </c>
      <c r="W270">
        <v>0</v>
      </c>
      <c r="X270">
        <v>-1417349443</v>
      </c>
      <c r="Y270">
        <v>0.99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0.99</v>
      </c>
      <c r="AU270" t="s">
        <v>6</v>
      </c>
      <c r="AV270">
        <v>2</v>
      </c>
      <c r="AW270">
        <v>2</v>
      </c>
      <c r="AX270">
        <v>28048172</v>
      </c>
      <c r="AY270">
        <v>1</v>
      </c>
      <c r="AZ270">
        <v>2048</v>
      </c>
      <c r="BA270">
        <v>246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Y270*Source!I92</f>
        <v>0.39600000000000002</v>
      </c>
      <c r="CY270">
        <f>AD270</f>
        <v>0</v>
      </c>
      <c r="CZ270">
        <f>AH270</f>
        <v>0</v>
      </c>
      <c r="DA270">
        <f>AL270</f>
        <v>1</v>
      </c>
      <c r="DB270">
        <f>ROUND(ROUND(AT270*CZ270,2),2)</f>
        <v>0</v>
      </c>
      <c r="DC270">
        <f>ROUND(ROUND(AT270*AG270,2),2)</f>
        <v>0</v>
      </c>
    </row>
    <row r="271" spans="1:107" x14ac:dyDescent="0.2">
      <c r="A271">
        <f>ROW(Source!A92)</f>
        <v>92</v>
      </c>
      <c r="B271">
        <v>28045047</v>
      </c>
      <c r="C271">
        <v>28048170</v>
      </c>
      <c r="D271">
        <v>25230445</v>
      </c>
      <c r="E271">
        <v>1</v>
      </c>
      <c r="F271">
        <v>1</v>
      </c>
      <c r="G271">
        <v>1</v>
      </c>
      <c r="H271">
        <v>2</v>
      </c>
      <c r="I271" t="s">
        <v>581</v>
      </c>
      <c r="J271" t="s">
        <v>582</v>
      </c>
      <c r="K271" t="s">
        <v>583</v>
      </c>
      <c r="L271">
        <v>1368</v>
      </c>
      <c r="N271">
        <v>1011</v>
      </c>
      <c r="O271" t="s">
        <v>405</v>
      </c>
      <c r="P271" t="s">
        <v>405</v>
      </c>
      <c r="Q271">
        <v>1</v>
      </c>
      <c r="W271">
        <v>0</v>
      </c>
      <c r="X271">
        <v>1225731627</v>
      </c>
      <c r="Y271">
        <v>2.5000000000000001E-2</v>
      </c>
      <c r="AA271">
        <v>0</v>
      </c>
      <c r="AB271">
        <v>89.99</v>
      </c>
      <c r="AC271">
        <v>10.06</v>
      </c>
      <c r="AD271">
        <v>0</v>
      </c>
      <c r="AE271">
        <v>0</v>
      </c>
      <c r="AF271">
        <v>89.99</v>
      </c>
      <c r="AG271">
        <v>10.06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</v>
      </c>
      <c r="AT271">
        <v>0.02</v>
      </c>
      <c r="AU271" t="s">
        <v>72</v>
      </c>
      <c r="AV271">
        <v>0</v>
      </c>
      <c r="AW271">
        <v>2</v>
      </c>
      <c r="AX271">
        <v>28048173</v>
      </c>
      <c r="AY271">
        <v>1</v>
      </c>
      <c r="AZ271">
        <v>0</v>
      </c>
      <c r="BA271">
        <v>247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Y271*Source!I92</f>
        <v>1.0000000000000002E-2</v>
      </c>
      <c r="CY271">
        <f>AB271</f>
        <v>89.99</v>
      </c>
      <c r="CZ271">
        <f>AF271</f>
        <v>89.99</v>
      </c>
      <c r="DA271">
        <f>AJ271</f>
        <v>1</v>
      </c>
      <c r="DB271">
        <f>ROUND((ROUND(AT271*CZ271,2)*1.25),2)</f>
        <v>2.25</v>
      </c>
      <c r="DC271">
        <f>ROUND((ROUND(AT271*AG271,2)*1.25),2)</f>
        <v>0.25</v>
      </c>
    </row>
    <row r="272" spans="1:107" x14ac:dyDescent="0.2">
      <c r="A272">
        <f>ROW(Source!A92)</f>
        <v>92</v>
      </c>
      <c r="B272">
        <v>28045047</v>
      </c>
      <c r="C272">
        <v>28048170</v>
      </c>
      <c r="D272">
        <v>25230514</v>
      </c>
      <c r="E272">
        <v>1</v>
      </c>
      <c r="F272">
        <v>1</v>
      </c>
      <c r="G272">
        <v>1</v>
      </c>
      <c r="H272">
        <v>2</v>
      </c>
      <c r="I272" t="s">
        <v>584</v>
      </c>
      <c r="J272" t="s">
        <v>585</v>
      </c>
      <c r="K272" t="s">
        <v>586</v>
      </c>
      <c r="L272">
        <v>1368</v>
      </c>
      <c r="N272">
        <v>1011</v>
      </c>
      <c r="O272" t="s">
        <v>405</v>
      </c>
      <c r="P272" t="s">
        <v>405</v>
      </c>
      <c r="Q272">
        <v>1</v>
      </c>
      <c r="W272">
        <v>0</v>
      </c>
      <c r="X272">
        <v>1188625873</v>
      </c>
      <c r="Y272">
        <v>0.27500000000000002</v>
      </c>
      <c r="AA272">
        <v>0</v>
      </c>
      <c r="AB272">
        <v>31.26</v>
      </c>
      <c r="AC272">
        <v>13.5</v>
      </c>
      <c r="AD272">
        <v>0</v>
      </c>
      <c r="AE272">
        <v>0</v>
      </c>
      <c r="AF272">
        <v>31.26</v>
      </c>
      <c r="AG272">
        <v>13.5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6</v>
      </c>
      <c r="AT272">
        <v>0.22</v>
      </c>
      <c r="AU272" t="s">
        <v>72</v>
      </c>
      <c r="AV272">
        <v>0</v>
      </c>
      <c r="AW272">
        <v>2</v>
      </c>
      <c r="AX272">
        <v>28048174</v>
      </c>
      <c r="AY272">
        <v>1</v>
      </c>
      <c r="AZ272">
        <v>0</v>
      </c>
      <c r="BA272">
        <v>248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Y272*Source!I92</f>
        <v>0.11000000000000001</v>
      </c>
      <c r="CY272">
        <f>AB272</f>
        <v>31.26</v>
      </c>
      <c r="CZ272">
        <f>AF272</f>
        <v>31.26</v>
      </c>
      <c r="DA272">
        <f>AJ272</f>
        <v>1</v>
      </c>
      <c r="DB272">
        <f>ROUND((ROUND(AT272*CZ272,2)*1.25),2)</f>
        <v>8.6</v>
      </c>
      <c r="DC272">
        <f>ROUND((ROUND(AT272*AG272,2)*1.25),2)</f>
        <v>3.71</v>
      </c>
    </row>
    <row r="273" spans="1:107" x14ac:dyDescent="0.2">
      <c r="A273">
        <f>ROW(Source!A92)</f>
        <v>92</v>
      </c>
      <c r="B273">
        <v>28045047</v>
      </c>
      <c r="C273">
        <v>28048170</v>
      </c>
      <c r="D273">
        <v>25230679</v>
      </c>
      <c r="E273">
        <v>1</v>
      </c>
      <c r="F273">
        <v>1</v>
      </c>
      <c r="G273">
        <v>1</v>
      </c>
      <c r="H273">
        <v>2</v>
      </c>
      <c r="I273" t="s">
        <v>587</v>
      </c>
      <c r="J273" t="s">
        <v>588</v>
      </c>
      <c r="K273" t="s">
        <v>589</v>
      </c>
      <c r="L273">
        <v>1368</v>
      </c>
      <c r="N273">
        <v>1011</v>
      </c>
      <c r="O273" t="s">
        <v>405</v>
      </c>
      <c r="P273" t="s">
        <v>405</v>
      </c>
      <c r="Q273">
        <v>1</v>
      </c>
      <c r="W273">
        <v>0</v>
      </c>
      <c r="X273">
        <v>983187852</v>
      </c>
      <c r="Y273">
        <v>0.9375</v>
      </c>
      <c r="AA273">
        <v>0</v>
      </c>
      <c r="AB273">
        <v>12.39</v>
      </c>
      <c r="AC273">
        <v>10.06</v>
      </c>
      <c r="AD273">
        <v>0</v>
      </c>
      <c r="AE273">
        <v>0</v>
      </c>
      <c r="AF273">
        <v>12.39</v>
      </c>
      <c r="AG273">
        <v>10.06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0.75</v>
      </c>
      <c r="AU273" t="s">
        <v>72</v>
      </c>
      <c r="AV273">
        <v>0</v>
      </c>
      <c r="AW273">
        <v>2</v>
      </c>
      <c r="AX273">
        <v>28048175</v>
      </c>
      <c r="AY273">
        <v>1</v>
      </c>
      <c r="AZ273">
        <v>0</v>
      </c>
      <c r="BA273">
        <v>249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Y273*Source!I92</f>
        <v>0.375</v>
      </c>
      <c r="CY273">
        <f>AB273</f>
        <v>12.39</v>
      </c>
      <c r="CZ273">
        <f>AF273</f>
        <v>12.39</v>
      </c>
      <c r="DA273">
        <f>AJ273</f>
        <v>1</v>
      </c>
      <c r="DB273">
        <f>ROUND((ROUND(AT273*CZ273,2)*1.25),2)</f>
        <v>11.61</v>
      </c>
      <c r="DC273">
        <f>ROUND((ROUND(AT273*AG273,2)*1.25),2)</f>
        <v>9.44</v>
      </c>
    </row>
    <row r="274" spans="1:107" x14ac:dyDescent="0.2">
      <c r="A274">
        <f>ROW(Source!A92)</f>
        <v>92</v>
      </c>
      <c r="B274">
        <v>28045047</v>
      </c>
      <c r="C274">
        <v>28048170</v>
      </c>
      <c r="D274">
        <v>25149961</v>
      </c>
      <c r="E274">
        <v>1</v>
      </c>
      <c r="F274">
        <v>1</v>
      </c>
      <c r="G274">
        <v>1</v>
      </c>
      <c r="H274">
        <v>3</v>
      </c>
      <c r="I274" t="s">
        <v>460</v>
      </c>
      <c r="J274" t="s">
        <v>461</v>
      </c>
      <c r="K274" t="s">
        <v>462</v>
      </c>
      <c r="L274">
        <v>1339</v>
      </c>
      <c r="N274">
        <v>1007</v>
      </c>
      <c r="O274" t="s">
        <v>28</v>
      </c>
      <c r="P274" t="s">
        <v>28</v>
      </c>
      <c r="Q274">
        <v>1</v>
      </c>
      <c r="W274">
        <v>0</v>
      </c>
      <c r="X274">
        <v>-1660354250</v>
      </c>
      <c r="Y274">
        <v>0.54</v>
      </c>
      <c r="AA274">
        <v>2.44</v>
      </c>
      <c r="AB274">
        <v>0</v>
      </c>
      <c r="AC274">
        <v>0</v>
      </c>
      <c r="AD274">
        <v>0</v>
      </c>
      <c r="AE274">
        <v>2.44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0.54</v>
      </c>
      <c r="AU274" t="s">
        <v>6</v>
      </c>
      <c r="AV274">
        <v>0</v>
      </c>
      <c r="AW274">
        <v>2</v>
      </c>
      <c r="AX274">
        <v>28048176</v>
      </c>
      <c r="AY274">
        <v>1</v>
      </c>
      <c r="AZ274">
        <v>0</v>
      </c>
      <c r="BA274">
        <v>250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Y274*Source!I92</f>
        <v>0.21600000000000003</v>
      </c>
      <c r="CY274">
        <f>AA274</f>
        <v>2.44</v>
      </c>
      <c r="CZ274">
        <f>AE274</f>
        <v>2.44</v>
      </c>
      <c r="DA274">
        <f>AI274</f>
        <v>1</v>
      </c>
      <c r="DB274">
        <f>ROUND(ROUND(AT274*CZ274,2),2)</f>
        <v>1.32</v>
      </c>
      <c r="DC274">
        <f>ROUND(ROUND(AT274*AG274,2),2)</f>
        <v>0</v>
      </c>
    </row>
    <row r="275" spans="1:107" x14ac:dyDescent="0.2">
      <c r="A275">
        <f>ROW(Source!A92)</f>
        <v>92</v>
      </c>
      <c r="B275">
        <v>28045047</v>
      </c>
      <c r="C275">
        <v>28048170</v>
      </c>
      <c r="D275">
        <v>25155670</v>
      </c>
      <c r="E275">
        <v>1</v>
      </c>
      <c r="F275">
        <v>1</v>
      </c>
      <c r="G275">
        <v>1</v>
      </c>
      <c r="H275">
        <v>3</v>
      </c>
      <c r="I275" t="s">
        <v>195</v>
      </c>
      <c r="J275" t="s">
        <v>198</v>
      </c>
      <c r="K275" t="s">
        <v>196</v>
      </c>
      <c r="L275">
        <v>1346</v>
      </c>
      <c r="N275">
        <v>1009</v>
      </c>
      <c r="O275" t="s">
        <v>197</v>
      </c>
      <c r="P275" t="s">
        <v>197</v>
      </c>
      <c r="Q275">
        <v>1</v>
      </c>
      <c r="W275">
        <v>0</v>
      </c>
      <c r="X275">
        <v>-119095564</v>
      </c>
      <c r="Y275">
        <v>901</v>
      </c>
      <c r="AA275">
        <v>2.0699999999999998</v>
      </c>
      <c r="AB275">
        <v>0</v>
      </c>
      <c r="AC275">
        <v>0</v>
      </c>
      <c r="AD275">
        <v>0</v>
      </c>
      <c r="AE275">
        <v>2.0699999999999998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0</v>
      </c>
      <c r="AP275">
        <v>0</v>
      </c>
      <c r="AQ275">
        <v>0</v>
      </c>
      <c r="AR275">
        <v>0</v>
      </c>
      <c r="AS275" t="s">
        <v>6</v>
      </c>
      <c r="AT275">
        <v>901</v>
      </c>
      <c r="AU275" t="s">
        <v>6</v>
      </c>
      <c r="AV275">
        <v>0</v>
      </c>
      <c r="AW275">
        <v>1</v>
      </c>
      <c r="AX275">
        <v>-1</v>
      </c>
      <c r="AY275">
        <v>0</v>
      </c>
      <c r="AZ275">
        <v>0</v>
      </c>
      <c r="BA275" t="s">
        <v>6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Y275*Source!I92</f>
        <v>360.40000000000003</v>
      </c>
      <c r="CY275">
        <f>AA275</f>
        <v>2.0699999999999998</v>
      </c>
      <c r="CZ275">
        <f>AE275</f>
        <v>2.0699999999999998</v>
      </c>
      <c r="DA275">
        <f>AI275</f>
        <v>1</v>
      </c>
      <c r="DB275">
        <f>ROUND(ROUND(AT275*CZ275,2),2)</f>
        <v>1865.07</v>
      </c>
      <c r="DC275">
        <f>ROUND(ROUND(AT275*AG275,2),2)</f>
        <v>0</v>
      </c>
    </row>
    <row r="276" spans="1:107" x14ac:dyDescent="0.2">
      <c r="A276">
        <f>ROW(Source!A92)</f>
        <v>92</v>
      </c>
      <c r="B276">
        <v>28045047</v>
      </c>
      <c r="C276">
        <v>28048170</v>
      </c>
      <c r="D276">
        <v>25185868</v>
      </c>
      <c r="E276">
        <v>1</v>
      </c>
      <c r="F276">
        <v>1</v>
      </c>
      <c r="G276">
        <v>1</v>
      </c>
      <c r="H276">
        <v>3</v>
      </c>
      <c r="I276" t="s">
        <v>200</v>
      </c>
      <c r="J276" t="s">
        <v>202</v>
      </c>
      <c r="K276" t="s">
        <v>201</v>
      </c>
      <c r="L276">
        <v>1346</v>
      </c>
      <c r="N276">
        <v>1009</v>
      </c>
      <c r="O276" t="s">
        <v>197</v>
      </c>
      <c r="P276" t="s">
        <v>197</v>
      </c>
      <c r="Q276">
        <v>1</v>
      </c>
      <c r="W276">
        <v>0</v>
      </c>
      <c r="X276">
        <v>-79710895</v>
      </c>
      <c r="Y276">
        <v>20</v>
      </c>
      <c r="AA276">
        <v>21.77</v>
      </c>
      <c r="AB276">
        <v>0</v>
      </c>
      <c r="AC276">
        <v>0</v>
      </c>
      <c r="AD276">
        <v>0</v>
      </c>
      <c r="AE276">
        <v>21.77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0</v>
      </c>
      <c r="AP276">
        <v>0</v>
      </c>
      <c r="AQ276">
        <v>0</v>
      </c>
      <c r="AR276">
        <v>0</v>
      </c>
      <c r="AS276" t="s">
        <v>6</v>
      </c>
      <c r="AT276">
        <v>20</v>
      </c>
      <c r="AU276" t="s">
        <v>6</v>
      </c>
      <c r="AV276">
        <v>0</v>
      </c>
      <c r="AW276">
        <v>1</v>
      </c>
      <c r="AX276">
        <v>-1</v>
      </c>
      <c r="AY276">
        <v>0</v>
      </c>
      <c r="AZ276">
        <v>0</v>
      </c>
      <c r="BA276" t="s">
        <v>6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Y276*Source!I92</f>
        <v>8</v>
      </c>
      <c r="CY276">
        <f>AA276</f>
        <v>21.77</v>
      </c>
      <c r="CZ276">
        <f>AE276</f>
        <v>21.77</v>
      </c>
      <c r="DA276">
        <f>AI276</f>
        <v>1</v>
      </c>
      <c r="DB276">
        <f>ROUND(ROUND(AT276*CZ276,2),2)</f>
        <v>435.4</v>
      </c>
      <c r="DC276">
        <f>ROUND(ROUND(AT276*AG276,2),2)</f>
        <v>0</v>
      </c>
    </row>
    <row r="277" spans="1:107" x14ac:dyDescent="0.2">
      <c r="A277">
        <f>ROW(Source!A93)</f>
        <v>93</v>
      </c>
      <c r="B277">
        <v>28045061</v>
      </c>
      <c r="C277">
        <v>28048170</v>
      </c>
      <c r="D277">
        <v>25413300</v>
      </c>
      <c r="E277">
        <v>1</v>
      </c>
      <c r="F277">
        <v>1</v>
      </c>
      <c r="G277">
        <v>1</v>
      </c>
      <c r="H277">
        <v>1</v>
      </c>
      <c r="I277" t="s">
        <v>409</v>
      </c>
      <c r="J277" t="s">
        <v>6</v>
      </c>
      <c r="K277" t="s">
        <v>410</v>
      </c>
      <c r="L277">
        <v>1191</v>
      </c>
      <c r="N277">
        <v>1013</v>
      </c>
      <c r="O277" t="s">
        <v>401</v>
      </c>
      <c r="P277" t="s">
        <v>401</v>
      </c>
      <c r="Q277">
        <v>1</v>
      </c>
      <c r="W277">
        <v>0</v>
      </c>
      <c r="X277">
        <v>-400197608</v>
      </c>
      <c r="Y277">
        <v>43.400999999999996</v>
      </c>
      <c r="AA277">
        <v>0</v>
      </c>
      <c r="AB277">
        <v>0</v>
      </c>
      <c r="AC277">
        <v>0</v>
      </c>
      <c r="AD277">
        <v>57.24</v>
      </c>
      <c r="AE277">
        <v>0</v>
      </c>
      <c r="AF277">
        <v>0</v>
      </c>
      <c r="AG277">
        <v>0</v>
      </c>
      <c r="AH277">
        <v>8.5299999999999994</v>
      </c>
      <c r="AI277">
        <v>1</v>
      </c>
      <c r="AJ277">
        <v>1</v>
      </c>
      <c r="AK277">
        <v>1</v>
      </c>
      <c r="AL277">
        <v>6.71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37.74</v>
      </c>
      <c r="AU277" t="s">
        <v>73</v>
      </c>
      <c r="AV277">
        <v>1</v>
      </c>
      <c r="AW277">
        <v>2</v>
      </c>
      <c r="AX277">
        <v>28048171</v>
      </c>
      <c r="AY277">
        <v>1</v>
      </c>
      <c r="AZ277">
        <v>0</v>
      </c>
      <c r="BA277">
        <v>253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Y277*Source!I93</f>
        <v>17.360399999999998</v>
      </c>
      <c r="CY277">
        <f>AD277</f>
        <v>57.24</v>
      </c>
      <c r="CZ277">
        <f>AH277</f>
        <v>8.5299999999999994</v>
      </c>
      <c r="DA277">
        <f>AL277</f>
        <v>6.71</v>
      </c>
      <c r="DB277">
        <f>ROUND((ROUND(AT277*CZ277,2)*1.15),2)</f>
        <v>370.21</v>
      </c>
      <c r="DC277">
        <f>ROUND((ROUND(AT277*AG277,2)*1.15),2)</f>
        <v>0</v>
      </c>
    </row>
    <row r="278" spans="1:107" x14ac:dyDescent="0.2">
      <c r="A278">
        <f>ROW(Source!A93)</f>
        <v>93</v>
      </c>
      <c r="B278">
        <v>28045061</v>
      </c>
      <c r="C278">
        <v>28048170</v>
      </c>
      <c r="D278">
        <v>25412928</v>
      </c>
      <c r="E278">
        <v>1</v>
      </c>
      <c r="F278">
        <v>1</v>
      </c>
      <c r="G278">
        <v>1</v>
      </c>
      <c r="H278">
        <v>1</v>
      </c>
      <c r="I278" t="s">
        <v>413</v>
      </c>
      <c r="J278" t="s">
        <v>6</v>
      </c>
      <c r="K278" t="s">
        <v>414</v>
      </c>
      <c r="L278">
        <v>1191</v>
      </c>
      <c r="N278">
        <v>1013</v>
      </c>
      <c r="O278" t="s">
        <v>401</v>
      </c>
      <c r="P278" t="s">
        <v>401</v>
      </c>
      <c r="Q278">
        <v>1</v>
      </c>
      <c r="W278">
        <v>0</v>
      </c>
      <c r="X278">
        <v>-1417349443</v>
      </c>
      <c r="Y278">
        <v>0.99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6.71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0.99</v>
      </c>
      <c r="AU278" t="s">
        <v>6</v>
      </c>
      <c r="AV278">
        <v>2</v>
      </c>
      <c r="AW278">
        <v>2</v>
      </c>
      <c r="AX278">
        <v>28048172</v>
      </c>
      <c r="AY278">
        <v>1</v>
      </c>
      <c r="AZ278">
        <v>2048</v>
      </c>
      <c r="BA278">
        <v>254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Y278*Source!I93</f>
        <v>0.39600000000000002</v>
      </c>
      <c r="CY278">
        <f>AD278</f>
        <v>0</v>
      </c>
      <c r="CZ278">
        <f>AH278</f>
        <v>0</v>
      </c>
      <c r="DA278">
        <f>AL278</f>
        <v>1</v>
      </c>
      <c r="DB278">
        <f>ROUND(ROUND(AT278*CZ278,2),2)</f>
        <v>0</v>
      </c>
      <c r="DC278">
        <f>ROUND(ROUND(AT278*AG278,2),2)</f>
        <v>0</v>
      </c>
    </row>
    <row r="279" spans="1:107" x14ac:dyDescent="0.2">
      <c r="A279">
        <f>ROW(Source!A93)</f>
        <v>93</v>
      </c>
      <c r="B279">
        <v>28045061</v>
      </c>
      <c r="C279">
        <v>28048170</v>
      </c>
      <c r="D279">
        <v>25230445</v>
      </c>
      <c r="E279">
        <v>1</v>
      </c>
      <c r="F279">
        <v>1</v>
      </c>
      <c r="G279">
        <v>1</v>
      </c>
      <c r="H279">
        <v>2</v>
      </c>
      <c r="I279" t="s">
        <v>581</v>
      </c>
      <c r="J279" t="s">
        <v>582</v>
      </c>
      <c r="K279" t="s">
        <v>583</v>
      </c>
      <c r="L279">
        <v>1368</v>
      </c>
      <c r="N279">
        <v>1011</v>
      </c>
      <c r="O279" t="s">
        <v>405</v>
      </c>
      <c r="P279" t="s">
        <v>405</v>
      </c>
      <c r="Q279">
        <v>1</v>
      </c>
      <c r="W279">
        <v>0</v>
      </c>
      <c r="X279">
        <v>1225731627</v>
      </c>
      <c r="Y279">
        <v>2.5000000000000001E-2</v>
      </c>
      <c r="AA279">
        <v>0</v>
      </c>
      <c r="AB279">
        <v>603.83000000000004</v>
      </c>
      <c r="AC279">
        <v>10.06</v>
      </c>
      <c r="AD279">
        <v>0</v>
      </c>
      <c r="AE279">
        <v>0</v>
      </c>
      <c r="AF279">
        <v>89.99</v>
      </c>
      <c r="AG279">
        <v>10.06</v>
      </c>
      <c r="AH279">
        <v>0</v>
      </c>
      <c r="AI279">
        <v>1</v>
      </c>
      <c r="AJ279">
        <v>6.71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6</v>
      </c>
      <c r="AT279">
        <v>0.02</v>
      </c>
      <c r="AU279" t="s">
        <v>72</v>
      </c>
      <c r="AV279">
        <v>0</v>
      </c>
      <c r="AW279">
        <v>2</v>
      </c>
      <c r="AX279">
        <v>28048173</v>
      </c>
      <c r="AY279">
        <v>1</v>
      </c>
      <c r="AZ279">
        <v>0</v>
      </c>
      <c r="BA279">
        <v>255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Y279*Source!I93</f>
        <v>1.0000000000000002E-2</v>
      </c>
      <c r="CY279">
        <f>AB279</f>
        <v>603.83000000000004</v>
      </c>
      <c r="CZ279">
        <f>AF279</f>
        <v>89.99</v>
      </c>
      <c r="DA279">
        <f>AJ279</f>
        <v>6.71</v>
      </c>
      <c r="DB279">
        <f>ROUND((ROUND(AT279*CZ279,2)*1.25),2)</f>
        <v>2.25</v>
      </c>
      <c r="DC279">
        <f>ROUND((ROUND(AT279*AG279,2)*1.25),2)</f>
        <v>0.25</v>
      </c>
    </row>
    <row r="280" spans="1:107" x14ac:dyDescent="0.2">
      <c r="A280">
        <f>ROW(Source!A93)</f>
        <v>93</v>
      </c>
      <c r="B280">
        <v>28045061</v>
      </c>
      <c r="C280">
        <v>28048170</v>
      </c>
      <c r="D280">
        <v>25230514</v>
      </c>
      <c r="E280">
        <v>1</v>
      </c>
      <c r="F280">
        <v>1</v>
      </c>
      <c r="G280">
        <v>1</v>
      </c>
      <c r="H280">
        <v>2</v>
      </c>
      <c r="I280" t="s">
        <v>584</v>
      </c>
      <c r="J280" t="s">
        <v>585</v>
      </c>
      <c r="K280" t="s">
        <v>586</v>
      </c>
      <c r="L280">
        <v>1368</v>
      </c>
      <c r="N280">
        <v>1011</v>
      </c>
      <c r="O280" t="s">
        <v>405</v>
      </c>
      <c r="P280" t="s">
        <v>405</v>
      </c>
      <c r="Q280">
        <v>1</v>
      </c>
      <c r="W280">
        <v>0</v>
      </c>
      <c r="X280">
        <v>1188625873</v>
      </c>
      <c r="Y280">
        <v>0.27500000000000002</v>
      </c>
      <c r="AA280">
        <v>0</v>
      </c>
      <c r="AB280">
        <v>209.75</v>
      </c>
      <c r="AC280">
        <v>13.5</v>
      </c>
      <c r="AD280">
        <v>0</v>
      </c>
      <c r="AE280">
        <v>0</v>
      </c>
      <c r="AF280">
        <v>31.26</v>
      </c>
      <c r="AG280">
        <v>13.5</v>
      </c>
      <c r="AH280">
        <v>0</v>
      </c>
      <c r="AI280">
        <v>1</v>
      </c>
      <c r="AJ280">
        <v>6.71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6</v>
      </c>
      <c r="AT280">
        <v>0.22</v>
      </c>
      <c r="AU280" t="s">
        <v>72</v>
      </c>
      <c r="AV280">
        <v>0</v>
      </c>
      <c r="AW280">
        <v>2</v>
      </c>
      <c r="AX280">
        <v>28048174</v>
      </c>
      <c r="AY280">
        <v>1</v>
      </c>
      <c r="AZ280">
        <v>0</v>
      </c>
      <c r="BA280">
        <v>256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Y280*Source!I93</f>
        <v>0.11000000000000001</v>
      </c>
      <c r="CY280">
        <f>AB280</f>
        <v>209.75</v>
      </c>
      <c r="CZ280">
        <f>AF280</f>
        <v>31.26</v>
      </c>
      <c r="DA280">
        <f>AJ280</f>
        <v>6.71</v>
      </c>
      <c r="DB280">
        <f>ROUND((ROUND(AT280*CZ280,2)*1.25),2)</f>
        <v>8.6</v>
      </c>
      <c r="DC280">
        <f>ROUND((ROUND(AT280*AG280,2)*1.25),2)</f>
        <v>3.71</v>
      </c>
    </row>
    <row r="281" spans="1:107" x14ac:dyDescent="0.2">
      <c r="A281">
        <f>ROW(Source!A93)</f>
        <v>93</v>
      </c>
      <c r="B281">
        <v>28045061</v>
      </c>
      <c r="C281">
        <v>28048170</v>
      </c>
      <c r="D281">
        <v>25230679</v>
      </c>
      <c r="E281">
        <v>1</v>
      </c>
      <c r="F281">
        <v>1</v>
      </c>
      <c r="G281">
        <v>1</v>
      </c>
      <c r="H281">
        <v>2</v>
      </c>
      <c r="I281" t="s">
        <v>587</v>
      </c>
      <c r="J281" t="s">
        <v>588</v>
      </c>
      <c r="K281" t="s">
        <v>589</v>
      </c>
      <c r="L281">
        <v>1368</v>
      </c>
      <c r="N281">
        <v>1011</v>
      </c>
      <c r="O281" t="s">
        <v>405</v>
      </c>
      <c r="P281" t="s">
        <v>405</v>
      </c>
      <c r="Q281">
        <v>1</v>
      </c>
      <c r="W281">
        <v>0</v>
      </c>
      <c r="X281">
        <v>983187852</v>
      </c>
      <c r="Y281">
        <v>0.9375</v>
      </c>
      <c r="AA281">
        <v>0</v>
      </c>
      <c r="AB281">
        <v>83.14</v>
      </c>
      <c r="AC281">
        <v>10.06</v>
      </c>
      <c r="AD281">
        <v>0</v>
      </c>
      <c r="AE281">
        <v>0</v>
      </c>
      <c r="AF281">
        <v>12.39</v>
      </c>
      <c r="AG281">
        <v>10.06</v>
      </c>
      <c r="AH281">
        <v>0</v>
      </c>
      <c r="AI281">
        <v>1</v>
      </c>
      <c r="AJ281">
        <v>6.71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6</v>
      </c>
      <c r="AT281">
        <v>0.75</v>
      </c>
      <c r="AU281" t="s">
        <v>72</v>
      </c>
      <c r="AV281">
        <v>0</v>
      </c>
      <c r="AW281">
        <v>2</v>
      </c>
      <c r="AX281">
        <v>28048175</v>
      </c>
      <c r="AY281">
        <v>1</v>
      </c>
      <c r="AZ281">
        <v>0</v>
      </c>
      <c r="BA281">
        <v>257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Y281*Source!I93</f>
        <v>0.375</v>
      </c>
      <c r="CY281">
        <f>AB281</f>
        <v>83.14</v>
      </c>
      <c r="CZ281">
        <f>AF281</f>
        <v>12.39</v>
      </c>
      <c r="DA281">
        <f>AJ281</f>
        <v>6.71</v>
      </c>
      <c r="DB281">
        <f>ROUND((ROUND(AT281*CZ281,2)*1.25),2)</f>
        <v>11.61</v>
      </c>
      <c r="DC281">
        <f>ROUND((ROUND(AT281*AG281,2)*1.25),2)</f>
        <v>9.44</v>
      </c>
    </row>
    <row r="282" spans="1:107" x14ac:dyDescent="0.2">
      <c r="A282">
        <f>ROW(Source!A93)</f>
        <v>93</v>
      </c>
      <c r="B282">
        <v>28045061</v>
      </c>
      <c r="C282">
        <v>28048170</v>
      </c>
      <c r="D282">
        <v>25149961</v>
      </c>
      <c r="E282">
        <v>1</v>
      </c>
      <c r="F282">
        <v>1</v>
      </c>
      <c r="G282">
        <v>1</v>
      </c>
      <c r="H282">
        <v>3</v>
      </c>
      <c r="I282" t="s">
        <v>460</v>
      </c>
      <c r="J282" t="s">
        <v>461</v>
      </c>
      <c r="K282" t="s">
        <v>462</v>
      </c>
      <c r="L282">
        <v>1339</v>
      </c>
      <c r="N282">
        <v>1007</v>
      </c>
      <c r="O282" t="s">
        <v>28</v>
      </c>
      <c r="P282" t="s">
        <v>28</v>
      </c>
      <c r="Q282">
        <v>1</v>
      </c>
      <c r="W282">
        <v>0</v>
      </c>
      <c r="X282">
        <v>-1660354250</v>
      </c>
      <c r="Y282">
        <v>0.54</v>
      </c>
      <c r="AA282">
        <v>16.37</v>
      </c>
      <c r="AB282">
        <v>0</v>
      </c>
      <c r="AC282">
        <v>0</v>
      </c>
      <c r="AD282">
        <v>0</v>
      </c>
      <c r="AE282">
        <v>2.44</v>
      </c>
      <c r="AF282">
        <v>0</v>
      </c>
      <c r="AG282">
        <v>0</v>
      </c>
      <c r="AH282">
        <v>0</v>
      </c>
      <c r="AI282">
        <v>6.71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0.54</v>
      </c>
      <c r="AU282" t="s">
        <v>6</v>
      </c>
      <c r="AV282">
        <v>0</v>
      </c>
      <c r="AW282">
        <v>2</v>
      </c>
      <c r="AX282">
        <v>28048176</v>
      </c>
      <c r="AY282">
        <v>1</v>
      </c>
      <c r="AZ282">
        <v>0</v>
      </c>
      <c r="BA282">
        <v>258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Y282*Source!I93</f>
        <v>0.21600000000000003</v>
      </c>
      <c r="CY282">
        <f>AA282</f>
        <v>16.37</v>
      </c>
      <c r="CZ282">
        <f>AE282</f>
        <v>2.44</v>
      </c>
      <c r="DA282">
        <f>AI282</f>
        <v>6.71</v>
      </c>
      <c r="DB282">
        <f>ROUND(ROUND(AT282*CZ282,2),2)</f>
        <v>1.32</v>
      </c>
      <c r="DC282">
        <f>ROUND(ROUND(AT282*AG282,2),2)</f>
        <v>0</v>
      </c>
    </row>
    <row r="283" spans="1:107" x14ac:dyDescent="0.2">
      <c r="A283">
        <f>ROW(Source!A93)</f>
        <v>93</v>
      </c>
      <c r="B283">
        <v>28045061</v>
      </c>
      <c r="C283">
        <v>28048170</v>
      </c>
      <c r="D283">
        <v>25155670</v>
      </c>
      <c r="E283">
        <v>1</v>
      </c>
      <c r="F283">
        <v>1</v>
      </c>
      <c r="G283">
        <v>1</v>
      </c>
      <c r="H283">
        <v>3</v>
      </c>
      <c r="I283" t="s">
        <v>195</v>
      </c>
      <c r="J283" t="s">
        <v>198</v>
      </c>
      <c r="K283" t="s">
        <v>196</v>
      </c>
      <c r="L283">
        <v>1346</v>
      </c>
      <c r="N283">
        <v>1009</v>
      </c>
      <c r="O283" t="s">
        <v>197</v>
      </c>
      <c r="P283" t="s">
        <v>197</v>
      </c>
      <c r="Q283">
        <v>1</v>
      </c>
      <c r="W283">
        <v>0</v>
      </c>
      <c r="X283">
        <v>-119095564</v>
      </c>
      <c r="Y283">
        <v>901</v>
      </c>
      <c r="AA283">
        <v>13.89</v>
      </c>
      <c r="AB283">
        <v>0</v>
      </c>
      <c r="AC283">
        <v>0</v>
      </c>
      <c r="AD283">
        <v>0</v>
      </c>
      <c r="AE283">
        <v>2.0699999999999998</v>
      </c>
      <c r="AF283">
        <v>0</v>
      </c>
      <c r="AG283">
        <v>0</v>
      </c>
      <c r="AH283">
        <v>0</v>
      </c>
      <c r="AI283">
        <v>6.71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6</v>
      </c>
      <c r="AT283">
        <v>901</v>
      </c>
      <c r="AU283" t="s">
        <v>6</v>
      </c>
      <c r="AV283">
        <v>0</v>
      </c>
      <c r="AW283">
        <v>1</v>
      </c>
      <c r="AX283">
        <v>-1</v>
      </c>
      <c r="AY283">
        <v>0</v>
      </c>
      <c r="AZ283">
        <v>0</v>
      </c>
      <c r="BA283" t="s">
        <v>6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Y283*Source!I93</f>
        <v>360.40000000000003</v>
      </c>
      <c r="CY283">
        <f>AA283</f>
        <v>13.89</v>
      </c>
      <c r="CZ283">
        <f>AE283</f>
        <v>2.0699999999999998</v>
      </c>
      <c r="DA283">
        <f>AI283</f>
        <v>6.71</v>
      </c>
      <c r="DB283">
        <f>ROUND(ROUND(AT283*CZ283,2),2)</f>
        <v>1865.07</v>
      </c>
      <c r="DC283">
        <f>ROUND(ROUND(AT283*AG283,2),2)</f>
        <v>0</v>
      </c>
    </row>
    <row r="284" spans="1:107" x14ac:dyDescent="0.2">
      <c r="A284">
        <f>ROW(Source!A93)</f>
        <v>93</v>
      </c>
      <c r="B284">
        <v>28045061</v>
      </c>
      <c r="C284">
        <v>28048170</v>
      </c>
      <c r="D284">
        <v>25185868</v>
      </c>
      <c r="E284">
        <v>1</v>
      </c>
      <c r="F284">
        <v>1</v>
      </c>
      <c r="G284">
        <v>1</v>
      </c>
      <c r="H284">
        <v>3</v>
      </c>
      <c r="I284" t="s">
        <v>200</v>
      </c>
      <c r="J284" t="s">
        <v>202</v>
      </c>
      <c r="K284" t="s">
        <v>201</v>
      </c>
      <c r="L284">
        <v>1346</v>
      </c>
      <c r="N284">
        <v>1009</v>
      </c>
      <c r="O284" t="s">
        <v>197</v>
      </c>
      <c r="P284" t="s">
        <v>197</v>
      </c>
      <c r="Q284">
        <v>1</v>
      </c>
      <c r="W284">
        <v>0</v>
      </c>
      <c r="X284">
        <v>-79710895</v>
      </c>
      <c r="Y284">
        <v>20</v>
      </c>
      <c r="AA284">
        <v>146.08000000000001</v>
      </c>
      <c r="AB284">
        <v>0</v>
      </c>
      <c r="AC284">
        <v>0</v>
      </c>
      <c r="AD284">
        <v>0</v>
      </c>
      <c r="AE284">
        <v>21.77</v>
      </c>
      <c r="AF284">
        <v>0</v>
      </c>
      <c r="AG284">
        <v>0</v>
      </c>
      <c r="AH284">
        <v>0</v>
      </c>
      <c r="AI284">
        <v>6.71</v>
      </c>
      <c r="AJ284">
        <v>1</v>
      </c>
      <c r="AK284">
        <v>1</v>
      </c>
      <c r="AL284">
        <v>1</v>
      </c>
      <c r="AN284">
        <v>0</v>
      </c>
      <c r="AO284">
        <v>0</v>
      </c>
      <c r="AP284">
        <v>0</v>
      </c>
      <c r="AQ284">
        <v>0</v>
      </c>
      <c r="AR284">
        <v>0</v>
      </c>
      <c r="AS284" t="s">
        <v>6</v>
      </c>
      <c r="AT284">
        <v>20</v>
      </c>
      <c r="AU284" t="s">
        <v>6</v>
      </c>
      <c r="AV284">
        <v>0</v>
      </c>
      <c r="AW284">
        <v>1</v>
      </c>
      <c r="AX284">
        <v>-1</v>
      </c>
      <c r="AY284">
        <v>0</v>
      </c>
      <c r="AZ284">
        <v>0</v>
      </c>
      <c r="BA284" t="s">
        <v>6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Y284*Source!I93</f>
        <v>8</v>
      </c>
      <c r="CY284">
        <f>AA284</f>
        <v>146.08000000000001</v>
      </c>
      <c r="CZ284">
        <f>AE284</f>
        <v>21.77</v>
      </c>
      <c r="DA284">
        <f>AI284</f>
        <v>6.71</v>
      </c>
      <c r="DB284">
        <f>ROUND(ROUND(AT284*CZ284,2),2)</f>
        <v>435.4</v>
      </c>
      <c r="DC284">
        <f>ROUND(ROUND(AT284*AG284,2),2)</f>
        <v>0</v>
      </c>
    </row>
    <row r="285" spans="1:107" x14ac:dyDescent="0.2">
      <c r="A285">
        <f>ROW(Source!A98)</f>
        <v>98</v>
      </c>
      <c r="B285">
        <v>28045047</v>
      </c>
      <c r="C285">
        <v>28048181</v>
      </c>
      <c r="D285">
        <v>25413300</v>
      </c>
      <c r="E285">
        <v>1</v>
      </c>
      <c r="F285">
        <v>1</v>
      </c>
      <c r="G285">
        <v>1</v>
      </c>
      <c r="H285">
        <v>1</v>
      </c>
      <c r="I285" t="s">
        <v>409</v>
      </c>
      <c r="J285" t="s">
        <v>6</v>
      </c>
      <c r="K285" t="s">
        <v>410</v>
      </c>
      <c r="L285">
        <v>1191</v>
      </c>
      <c r="N285">
        <v>1013</v>
      </c>
      <c r="O285" t="s">
        <v>401</v>
      </c>
      <c r="P285" t="s">
        <v>401</v>
      </c>
      <c r="Q285">
        <v>1</v>
      </c>
      <c r="W285">
        <v>0</v>
      </c>
      <c r="X285">
        <v>-400197608</v>
      </c>
      <c r="Y285">
        <v>37.363500000000002</v>
      </c>
      <c r="AA285">
        <v>0</v>
      </c>
      <c r="AB285">
        <v>0</v>
      </c>
      <c r="AC285">
        <v>0</v>
      </c>
      <c r="AD285">
        <v>8.5299999999999994</v>
      </c>
      <c r="AE285">
        <v>0</v>
      </c>
      <c r="AF285">
        <v>0</v>
      </c>
      <c r="AG285">
        <v>0</v>
      </c>
      <c r="AH285">
        <v>8.5299999999999994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32.49</v>
      </c>
      <c r="AU285" t="s">
        <v>73</v>
      </c>
      <c r="AV285">
        <v>1</v>
      </c>
      <c r="AW285">
        <v>2</v>
      </c>
      <c r="AX285">
        <v>28048182</v>
      </c>
      <c r="AY285">
        <v>1</v>
      </c>
      <c r="AZ285">
        <v>0</v>
      </c>
      <c r="BA285">
        <v>261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Y285*Source!I98</f>
        <v>74.727000000000004</v>
      </c>
      <c r="CY285">
        <f>AD285</f>
        <v>8.5299999999999994</v>
      </c>
      <c r="CZ285">
        <f>AH285</f>
        <v>8.5299999999999994</v>
      </c>
      <c r="DA285">
        <f>AL285</f>
        <v>1</v>
      </c>
      <c r="DB285">
        <f>ROUND((ROUND(AT285*CZ285,2)*1.15),2)</f>
        <v>318.70999999999998</v>
      </c>
      <c r="DC285">
        <f>ROUND((ROUND(AT285*AG285,2)*1.15),2)</f>
        <v>0</v>
      </c>
    </row>
    <row r="286" spans="1:107" x14ac:dyDescent="0.2">
      <c r="A286">
        <f>ROW(Source!A98)</f>
        <v>98</v>
      </c>
      <c r="B286">
        <v>28045047</v>
      </c>
      <c r="C286">
        <v>28048181</v>
      </c>
      <c r="D286">
        <v>25412928</v>
      </c>
      <c r="E286">
        <v>1</v>
      </c>
      <c r="F286">
        <v>1</v>
      </c>
      <c r="G286">
        <v>1</v>
      </c>
      <c r="H286">
        <v>1</v>
      </c>
      <c r="I286" t="s">
        <v>413</v>
      </c>
      <c r="J286" t="s">
        <v>6</v>
      </c>
      <c r="K286" t="s">
        <v>414</v>
      </c>
      <c r="L286">
        <v>1191</v>
      </c>
      <c r="N286">
        <v>1013</v>
      </c>
      <c r="O286" t="s">
        <v>401</v>
      </c>
      <c r="P286" t="s">
        <v>401</v>
      </c>
      <c r="Q286">
        <v>1</v>
      </c>
      <c r="W286">
        <v>0</v>
      </c>
      <c r="X286">
        <v>-1417349443</v>
      </c>
      <c r="Y286">
        <v>0.93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6</v>
      </c>
      <c r="AT286">
        <v>0.93</v>
      </c>
      <c r="AU286" t="s">
        <v>6</v>
      </c>
      <c r="AV286">
        <v>2</v>
      </c>
      <c r="AW286">
        <v>2</v>
      </c>
      <c r="AX286">
        <v>28048183</v>
      </c>
      <c r="AY286">
        <v>1</v>
      </c>
      <c r="AZ286">
        <v>2048</v>
      </c>
      <c r="BA286">
        <v>262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Y286*Source!I98</f>
        <v>1.86</v>
      </c>
      <c r="CY286">
        <f>AD286</f>
        <v>0</v>
      </c>
      <c r="CZ286">
        <f>AH286</f>
        <v>0</v>
      </c>
      <c r="DA286">
        <f>AL286</f>
        <v>1</v>
      </c>
      <c r="DB286">
        <f>ROUND(ROUND(AT286*CZ286,2),2)</f>
        <v>0</v>
      </c>
      <c r="DC286">
        <f>ROUND(ROUND(AT286*AG286,2),2)</f>
        <v>0</v>
      </c>
    </row>
    <row r="287" spans="1:107" x14ac:dyDescent="0.2">
      <c r="A287">
        <f>ROW(Source!A98)</f>
        <v>98</v>
      </c>
      <c r="B287">
        <v>28045047</v>
      </c>
      <c r="C287">
        <v>28048181</v>
      </c>
      <c r="D287">
        <v>25230445</v>
      </c>
      <c r="E287">
        <v>1</v>
      </c>
      <c r="F287">
        <v>1</v>
      </c>
      <c r="G287">
        <v>1</v>
      </c>
      <c r="H287">
        <v>2</v>
      </c>
      <c r="I287" t="s">
        <v>581</v>
      </c>
      <c r="J287" t="s">
        <v>582</v>
      </c>
      <c r="K287" t="s">
        <v>583</v>
      </c>
      <c r="L287">
        <v>1368</v>
      </c>
      <c r="N287">
        <v>1011</v>
      </c>
      <c r="O287" t="s">
        <v>405</v>
      </c>
      <c r="P287" t="s">
        <v>405</v>
      </c>
      <c r="Q287">
        <v>1</v>
      </c>
      <c r="W287">
        <v>0</v>
      </c>
      <c r="X287">
        <v>1225731627</v>
      </c>
      <c r="Y287">
        <v>2.5000000000000001E-2</v>
      </c>
      <c r="AA287">
        <v>0</v>
      </c>
      <c r="AB287">
        <v>89.99</v>
      </c>
      <c r="AC287">
        <v>10.06</v>
      </c>
      <c r="AD287">
        <v>0</v>
      </c>
      <c r="AE287">
        <v>0</v>
      </c>
      <c r="AF287">
        <v>89.99</v>
      </c>
      <c r="AG287">
        <v>10.06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6</v>
      </c>
      <c r="AT287">
        <v>0.02</v>
      </c>
      <c r="AU287" t="s">
        <v>72</v>
      </c>
      <c r="AV287">
        <v>0</v>
      </c>
      <c r="AW287">
        <v>2</v>
      </c>
      <c r="AX287">
        <v>28048184</v>
      </c>
      <c r="AY287">
        <v>1</v>
      </c>
      <c r="AZ287">
        <v>0</v>
      </c>
      <c r="BA287">
        <v>263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Y287*Source!I98</f>
        <v>0.05</v>
      </c>
      <c r="CY287">
        <f>AB287</f>
        <v>89.99</v>
      </c>
      <c r="CZ287">
        <f>AF287</f>
        <v>89.99</v>
      </c>
      <c r="DA287">
        <f>AJ287</f>
        <v>1</v>
      </c>
      <c r="DB287">
        <f>ROUND((ROUND(AT287*CZ287,2)*1.25),2)</f>
        <v>2.25</v>
      </c>
      <c r="DC287">
        <f>ROUND((ROUND(AT287*AG287,2)*1.25),2)</f>
        <v>0.25</v>
      </c>
    </row>
    <row r="288" spans="1:107" x14ac:dyDescent="0.2">
      <c r="A288">
        <f>ROW(Source!A98)</f>
        <v>98</v>
      </c>
      <c r="B288">
        <v>28045047</v>
      </c>
      <c r="C288">
        <v>28048181</v>
      </c>
      <c r="D288">
        <v>25230514</v>
      </c>
      <c r="E288">
        <v>1</v>
      </c>
      <c r="F288">
        <v>1</v>
      </c>
      <c r="G288">
        <v>1</v>
      </c>
      <c r="H288">
        <v>2</v>
      </c>
      <c r="I288" t="s">
        <v>584</v>
      </c>
      <c r="J288" t="s">
        <v>585</v>
      </c>
      <c r="K288" t="s">
        <v>586</v>
      </c>
      <c r="L288">
        <v>1368</v>
      </c>
      <c r="N288">
        <v>1011</v>
      </c>
      <c r="O288" t="s">
        <v>405</v>
      </c>
      <c r="P288" t="s">
        <v>405</v>
      </c>
      <c r="Q288">
        <v>1</v>
      </c>
      <c r="W288">
        <v>0</v>
      </c>
      <c r="X288">
        <v>1188625873</v>
      </c>
      <c r="Y288">
        <v>0.26250000000000001</v>
      </c>
      <c r="AA288">
        <v>0</v>
      </c>
      <c r="AB288">
        <v>31.26</v>
      </c>
      <c r="AC288">
        <v>13.5</v>
      </c>
      <c r="AD288">
        <v>0</v>
      </c>
      <c r="AE288">
        <v>0</v>
      </c>
      <c r="AF288">
        <v>31.26</v>
      </c>
      <c r="AG288">
        <v>13.5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6</v>
      </c>
      <c r="AT288">
        <v>0.21</v>
      </c>
      <c r="AU288" t="s">
        <v>72</v>
      </c>
      <c r="AV288">
        <v>0</v>
      </c>
      <c r="AW288">
        <v>2</v>
      </c>
      <c r="AX288">
        <v>28048185</v>
      </c>
      <c r="AY288">
        <v>1</v>
      </c>
      <c r="AZ288">
        <v>0</v>
      </c>
      <c r="BA288">
        <v>264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Y288*Source!I98</f>
        <v>0.52500000000000002</v>
      </c>
      <c r="CY288">
        <f>AB288</f>
        <v>31.26</v>
      </c>
      <c r="CZ288">
        <f>AF288</f>
        <v>31.26</v>
      </c>
      <c r="DA288">
        <f>AJ288</f>
        <v>1</v>
      </c>
      <c r="DB288">
        <f>ROUND((ROUND(AT288*CZ288,2)*1.25),2)</f>
        <v>8.1999999999999993</v>
      </c>
      <c r="DC288">
        <f>ROUND((ROUND(AT288*AG288,2)*1.25),2)</f>
        <v>3.55</v>
      </c>
    </row>
    <row r="289" spans="1:107" x14ac:dyDescent="0.2">
      <c r="A289">
        <f>ROW(Source!A98)</f>
        <v>98</v>
      </c>
      <c r="B289">
        <v>28045047</v>
      </c>
      <c r="C289">
        <v>28048181</v>
      </c>
      <c r="D289">
        <v>25230679</v>
      </c>
      <c r="E289">
        <v>1</v>
      </c>
      <c r="F289">
        <v>1</v>
      </c>
      <c r="G289">
        <v>1</v>
      </c>
      <c r="H289">
        <v>2</v>
      </c>
      <c r="I289" t="s">
        <v>587</v>
      </c>
      <c r="J289" t="s">
        <v>588</v>
      </c>
      <c r="K289" t="s">
        <v>589</v>
      </c>
      <c r="L289">
        <v>1368</v>
      </c>
      <c r="N289">
        <v>1011</v>
      </c>
      <c r="O289" t="s">
        <v>405</v>
      </c>
      <c r="P289" t="s">
        <v>405</v>
      </c>
      <c r="Q289">
        <v>1</v>
      </c>
      <c r="W289">
        <v>0</v>
      </c>
      <c r="X289">
        <v>983187852</v>
      </c>
      <c r="Y289">
        <v>0.875</v>
      </c>
      <c r="AA289">
        <v>0</v>
      </c>
      <c r="AB289">
        <v>12.39</v>
      </c>
      <c r="AC289">
        <v>10.06</v>
      </c>
      <c r="AD289">
        <v>0</v>
      </c>
      <c r="AE289">
        <v>0</v>
      </c>
      <c r="AF289">
        <v>12.39</v>
      </c>
      <c r="AG289">
        <v>10.06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6</v>
      </c>
      <c r="AT289">
        <v>0.7</v>
      </c>
      <c r="AU289" t="s">
        <v>72</v>
      </c>
      <c r="AV289">
        <v>0</v>
      </c>
      <c r="AW289">
        <v>2</v>
      </c>
      <c r="AX289">
        <v>28048186</v>
      </c>
      <c r="AY289">
        <v>1</v>
      </c>
      <c r="AZ289">
        <v>0</v>
      </c>
      <c r="BA289">
        <v>265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Y289*Source!I98</f>
        <v>1.75</v>
      </c>
      <c r="CY289">
        <f>AB289</f>
        <v>12.39</v>
      </c>
      <c r="CZ289">
        <f>AF289</f>
        <v>12.39</v>
      </c>
      <c r="DA289">
        <f>AJ289</f>
        <v>1</v>
      </c>
      <c r="DB289">
        <f>ROUND((ROUND(AT289*CZ289,2)*1.25),2)</f>
        <v>10.84</v>
      </c>
      <c r="DC289">
        <f>ROUND((ROUND(AT289*AG289,2)*1.25),2)</f>
        <v>8.8000000000000007</v>
      </c>
    </row>
    <row r="290" spans="1:107" x14ac:dyDescent="0.2">
      <c r="A290">
        <f>ROW(Source!A98)</f>
        <v>98</v>
      </c>
      <c r="B290">
        <v>28045047</v>
      </c>
      <c r="C290">
        <v>28048181</v>
      </c>
      <c r="D290">
        <v>25149961</v>
      </c>
      <c r="E290">
        <v>1</v>
      </c>
      <c r="F290">
        <v>1</v>
      </c>
      <c r="G290">
        <v>1</v>
      </c>
      <c r="H290">
        <v>3</v>
      </c>
      <c r="I290" t="s">
        <v>460</v>
      </c>
      <c r="J290" t="s">
        <v>461</v>
      </c>
      <c r="K290" t="s">
        <v>462</v>
      </c>
      <c r="L290">
        <v>1339</v>
      </c>
      <c r="N290">
        <v>1007</v>
      </c>
      <c r="O290" t="s">
        <v>28</v>
      </c>
      <c r="P290" t="s">
        <v>28</v>
      </c>
      <c r="Q290">
        <v>1</v>
      </c>
      <c r="W290">
        <v>0</v>
      </c>
      <c r="X290">
        <v>-1660354250</v>
      </c>
      <c r="Y290">
        <v>0.51</v>
      </c>
      <c r="AA290">
        <v>2.44</v>
      </c>
      <c r="AB290">
        <v>0</v>
      </c>
      <c r="AC290">
        <v>0</v>
      </c>
      <c r="AD290">
        <v>0</v>
      </c>
      <c r="AE290">
        <v>2.44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0.51</v>
      </c>
      <c r="AU290" t="s">
        <v>6</v>
      </c>
      <c r="AV290">
        <v>0</v>
      </c>
      <c r="AW290">
        <v>2</v>
      </c>
      <c r="AX290">
        <v>28048187</v>
      </c>
      <c r="AY290">
        <v>1</v>
      </c>
      <c r="AZ290">
        <v>0</v>
      </c>
      <c r="BA290">
        <v>266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Y290*Source!I98</f>
        <v>1.02</v>
      </c>
      <c r="CY290">
        <f>AA290</f>
        <v>2.44</v>
      </c>
      <c r="CZ290">
        <f>AE290</f>
        <v>2.44</v>
      </c>
      <c r="DA290">
        <f>AI290</f>
        <v>1</v>
      </c>
      <c r="DB290">
        <f>ROUND(ROUND(AT290*CZ290,2),2)</f>
        <v>1.24</v>
      </c>
      <c r="DC290">
        <f>ROUND(ROUND(AT290*AG290,2),2)</f>
        <v>0</v>
      </c>
    </row>
    <row r="291" spans="1:107" x14ac:dyDescent="0.2">
      <c r="A291">
        <f>ROW(Source!A98)</f>
        <v>98</v>
      </c>
      <c r="B291">
        <v>28045047</v>
      </c>
      <c r="C291">
        <v>28048181</v>
      </c>
      <c r="D291">
        <v>25155670</v>
      </c>
      <c r="E291">
        <v>1</v>
      </c>
      <c r="F291">
        <v>1</v>
      </c>
      <c r="G291">
        <v>1</v>
      </c>
      <c r="H291">
        <v>3</v>
      </c>
      <c r="I291" t="s">
        <v>195</v>
      </c>
      <c r="J291" t="s">
        <v>198</v>
      </c>
      <c r="K291" t="s">
        <v>196</v>
      </c>
      <c r="L291">
        <v>1346</v>
      </c>
      <c r="N291">
        <v>1009</v>
      </c>
      <c r="O291" t="s">
        <v>197</v>
      </c>
      <c r="P291" t="s">
        <v>197</v>
      </c>
      <c r="Q291">
        <v>1</v>
      </c>
      <c r="W291">
        <v>0</v>
      </c>
      <c r="X291">
        <v>-119095564</v>
      </c>
      <c r="Y291">
        <v>850</v>
      </c>
      <c r="AA291">
        <v>2.0699999999999998</v>
      </c>
      <c r="AB291">
        <v>0</v>
      </c>
      <c r="AC291">
        <v>0</v>
      </c>
      <c r="AD291">
        <v>0</v>
      </c>
      <c r="AE291">
        <v>2.0699999999999998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0</v>
      </c>
      <c r="AP291">
        <v>0</v>
      </c>
      <c r="AQ291">
        <v>0</v>
      </c>
      <c r="AR291">
        <v>0</v>
      </c>
      <c r="AS291" t="s">
        <v>6</v>
      </c>
      <c r="AT291">
        <v>850</v>
      </c>
      <c r="AU291" t="s">
        <v>6</v>
      </c>
      <c r="AV291">
        <v>0</v>
      </c>
      <c r="AW291">
        <v>1</v>
      </c>
      <c r="AX291">
        <v>-1</v>
      </c>
      <c r="AY291">
        <v>0</v>
      </c>
      <c r="AZ291">
        <v>0</v>
      </c>
      <c r="BA291" t="s">
        <v>6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Y291*Source!I98</f>
        <v>1700</v>
      </c>
      <c r="CY291">
        <f>AA291</f>
        <v>2.0699999999999998</v>
      </c>
      <c r="CZ291">
        <f>AE291</f>
        <v>2.0699999999999998</v>
      </c>
      <c r="DA291">
        <f>AI291</f>
        <v>1</v>
      </c>
      <c r="DB291">
        <f>ROUND(ROUND(AT291*CZ291,2),2)</f>
        <v>1759.5</v>
      </c>
      <c r="DC291">
        <f>ROUND(ROUND(AT291*AG291,2),2)</f>
        <v>0</v>
      </c>
    </row>
    <row r="292" spans="1:107" x14ac:dyDescent="0.2">
      <c r="A292">
        <f>ROW(Source!A98)</f>
        <v>98</v>
      </c>
      <c r="B292">
        <v>28045047</v>
      </c>
      <c r="C292">
        <v>28048181</v>
      </c>
      <c r="D292">
        <v>25185868</v>
      </c>
      <c r="E292">
        <v>1</v>
      </c>
      <c r="F292">
        <v>1</v>
      </c>
      <c r="G292">
        <v>1</v>
      </c>
      <c r="H292">
        <v>3</v>
      </c>
      <c r="I292" t="s">
        <v>200</v>
      </c>
      <c r="J292" t="s">
        <v>202</v>
      </c>
      <c r="K292" t="s">
        <v>201</v>
      </c>
      <c r="L292">
        <v>1346</v>
      </c>
      <c r="N292">
        <v>1009</v>
      </c>
      <c r="O292" t="s">
        <v>197</v>
      </c>
      <c r="P292" t="s">
        <v>197</v>
      </c>
      <c r="Q292">
        <v>1</v>
      </c>
      <c r="W292">
        <v>0</v>
      </c>
      <c r="X292">
        <v>-79710895</v>
      </c>
      <c r="Y292">
        <v>20</v>
      </c>
      <c r="AA292">
        <v>21.77</v>
      </c>
      <c r="AB292">
        <v>0</v>
      </c>
      <c r="AC292">
        <v>0</v>
      </c>
      <c r="AD292">
        <v>0</v>
      </c>
      <c r="AE292">
        <v>21.77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6</v>
      </c>
      <c r="AT292">
        <v>20</v>
      </c>
      <c r="AU292" t="s">
        <v>6</v>
      </c>
      <c r="AV292">
        <v>0</v>
      </c>
      <c r="AW292">
        <v>1</v>
      </c>
      <c r="AX292">
        <v>-1</v>
      </c>
      <c r="AY292">
        <v>0</v>
      </c>
      <c r="AZ292">
        <v>0</v>
      </c>
      <c r="BA292" t="s">
        <v>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Y292*Source!I98</f>
        <v>40</v>
      </c>
      <c r="CY292">
        <f>AA292</f>
        <v>21.77</v>
      </c>
      <c r="CZ292">
        <f>AE292</f>
        <v>21.77</v>
      </c>
      <c r="DA292">
        <f>AI292</f>
        <v>1</v>
      </c>
      <c r="DB292">
        <f>ROUND(ROUND(AT292*CZ292,2),2)</f>
        <v>435.4</v>
      </c>
      <c r="DC292">
        <f>ROUND(ROUND(AT292*AG292,2),2)</f>
        <v>0</v>
      </c>
    </row>
    <row r="293" spans="1:107" x14ac:dyDescent="0.2">
      <c r="A293">
        <f>ROW(Source!A99)</f>
        <v>99</v>
      </c>
      <c r="B293">
        <v>28045061</v>
      </c>
      <c r="C293">
        <v>28048181</v>
      </c>
      <c r="D293">
        <v>25413300</v>
      </c>
      <c r="E293">
        <v>1</v>
      </c>
      <c r="F293">
        <v>1</v>
      </c>
      <c r="G293">
        <v>1</v>
      </c>
      <c r="H293">
        <v>1</v>
      </c>
      <c r="I293" t="s">
        <v>409</v>
      </c>
      <c r="J293" t="s">
        <v>6</v>
      </c>
      <c r="K293" t="s">
        <v>410</v>
      </c>
      <c r="L293">
        <v>1191</v>
      </c>
      <c r="N293">
        <v>1013</v>
      </c>
      <c r="O293" t="s">
        <v>401</v>
      </c>
      <c r="P293" t="s">
        <v>401</v>
      </c>
      <c r="Q293">
        <v>1</v>
      </c>
      <c r="W293">
        <v>0</v>
      </c>
      <c r="X293">
        <v>-400197608</v>
      </c>
      <c r="Y293">
        <v>37.363500000000002</v>
      </c>
      <c r="AA293">
        <v>0</v>
      </c>
      <c r="AB293">
        <v>0</v>
      </c>
      <c r="AC293">
        <v>0</v>
      </c>
      <c r="AD293">
        <v>57.24</v>
      </c>
      <c r="AE293">
        <v>0</v>
      </c>
      <c r="AF293">
        <v>0</v>
      </c>
      <c r="AG293">
        <v>0</v>
      </c>
      <c r="AH293">
        <v>8.5299999999999994</v>
      </c>
      <c r="AI293">
        <v>1</v>
      </c>
      <c r="AJ293">
        <v>1</v>
      </c>
      <c r="AK293">
        <v>1</v>
      </c>
      <c r="AL293">
        <v>6.71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32.49</v>
      </c>
      <c r="AU293" t="s">
        <v>73</v>
      </c>
      <c r="AV293">
        <v>1</v>
      </c>
      <c r="AW293">
        <v>2</v>
      </c>
      <c r="AX293">
        <v>28048182</v>
      </c>
      <c r="AY293">
        <v>1</v>
      </c>
      <c r="AZ293">
        <v>0</v>
      </c>
      <c r="BA293">
        <v>269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Y293*Source!I99</f>
        <v>74.727000000000004</v>
      </c>
      <c r="CY293">
        <f>AD293</f>
        <v>57.24</v>
      </c>
      <c r="CZ293">
        <f>AH293</f>
        <v>8.5299999999999994</v>
      </c>
      <c r="DA293">
        <f>AL293</f>
        <v>6.71</v>
      </c>
      <c r="DB293">
        <f>ROUND((ROUND(AT293*CZ293,2)*1.15),2)</f>
        <v>318.70999999999998</v>
      </c>
      <c r="DC293">
        <f>ROUND((ROUND(AT293*AG293,2)*1.15),2)</f>
        <v>0</v>
      </c>
    </row>
    <row r="294" spans="1:107" x14ac:dyDescent="0.2">
      <c r="A294">
        <f>ROW(Source!A99)</f>
        <v>99</v>
      </c>
      <c r="B294">
        <v>28045061</v>
      </c>
      <c r="C294">
        <v>28048181</v>
      </c>
      <c r="D294">
        <v>25412928</v>
      </c>
      <c r="E294">
        <v>1</v>
      </c>
      <c r="F294">
        <v>1</v>
      </c>
      <c r="G294">
        <v>1</v>
      </c>
      <c r="H294">
        <v>1</v>
      </c>
      <c r="I294" t="s">
        <v>413</v>
      </c>
      <c r="J294" t="s">
        <v>6</v>
      </c>
      <c r="K294" t="s">
        <v>414</v>
      </c>
      <c r="L294">
        <v>1191</v>
      </c>
      <c r="N294">
        <v>1013</v>
      </c>
      <c r="O294" t="s">
        <v>401</v>
      </c>
      <c r="P294" t="s">
        <v>401</v>
      </c>
      <c r="Q294">
        <v>1</v>
      </c>
      <c r="W294">
        <v>0</v>
      </c>
      <c r="X294">
        <v>-1417349443</v>
      </c>
      <c r="Y294">
        <v>0.93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6.71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0.93</v>
      </c>
      <c r="AU294" t="s">
        <v>6</v>
      </c>
      <c r="AV294">
        <v>2</v>
      </c>
      <c r="AW294">
        <v>2</v>
      </c>
      <c r="AX294">
        <v>28048183</v>
      </c>
      <c r="AY294">
        <v>1</v>
      </c>
      <c r="AZ294">
        <v>2048</v>
      </c>
      <c r="BA294">
        <v>270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Y294*Source!I99</f>
        <v>1.86</v>
      </c>
      <c r="CY294">
        <f>AD294</f>
        <v>0</v>
      </c>
      <c r="CZ294">
        <f>AH294</f>
        <v>0</v>
      </c>
      <c r="DA294">
        <f>AL294</f>
        <v>1</v>
      </c>
      <c r="DB294">
        <f>ROUND(ROUND(AT294*CZ294,2),2)</f>
        <v>0</v>
      </c>
      <c r="DC294">
        <f>ROUND(ROUND(AT294*AG294,2),2)</f>
        <v>0</v>
      </c>
    </row>
    <row r="295" spans="1:107" x14ac:dyDescent="0.2">
      <c r="A295">
        <f>ROW(Source!A99)</f>
        <v>99</v>
      </c>
      <c r="B295">
        <v>28045061</v>
      </c>
      <c r="C295">
        <v>28048181</v>
      </c>
      <c r="D295">
        <v>25230445</v>
      </c>
      <c r="E295">
        <v>1</v>
      </c>
      <c r="F295">
        <v>1</v>
      </c>
      <c r="G295">
        <v>1</v>
      </c>
      <c r="H295">
        <v>2</v>
      </c>
      <c r="I295" t="s">
        <v>581</v>
      </c>
      <c r="J295" t="s">
        <v>582</v>
      </c>
      <c r="K295" t="s">
        <v>583</v>
      </c>
      <c r="L295">
        <v>1368</v>
      </c>
      <c r="N295">
        <v>1011</v>
      </c>
      <c r="O295" t="s">
        <v>405</v>
      </c>
      <c r="P295" t="s">
        <v>405</v>
      </c>
      <c r="Q295">
        <v>1</v>
      </c>
      <c r="W295">
        <v>0</v>
      </c>
      <c r="X295">
        <v>1225731627</v>
      </c>
      <c r="Y295">
        <v>2.5000000000000001E-2</v>
      </c>
      <c r="AA295">
        <v>0</v>
      </c>
      <c r="AB295">
        <v>603.83000000000004</v>
      </c>
      <c r="AC295">
        <v>10.06</v>
      </c>
      <c r="AD295">
        <v>0</v>
      </c>
      <c r="AE295">
        <v>0</v>
      </c>
      <c r="AF295">
        <v>89.99</v>
      </c>
      <c r="AG295">
        <v>10.06</v>
      </c>
      <c r="AH295">
        <v>0</v>
      </c>
      <c r="AI295">
        <v>1</v>
      </c>
      <c r="AJ295">
        <v>6.71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6</v>
      </c>
      <c r="AT295">
        <v>0.02</v>
      </c>
      <c r="AU295" t="s">
        <v>72</v>
      </c>
      <c r="AV295">
        <v>0</v>
      </c>
      <c r="AW295">
        <v>2</v>
      </c>
      <c r="AX295">
        <v>28048184</v>
      </c>
      <c r="AY295">
        <v>1</v>
      </c>
      <c r="AZ295">
        <v>0</v>
      </c>
      <c r="BA295">
        <v>271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Y295*Source!I99</f>
        <v>0.05</v>
      </c>
      <c r="CY295">
        <f>AB295</f>
        <v>603.83000000000004</v>
      </c>
      <c r="CZ295">
        <f>AF295</f>
        <v>89.99</v>
      </c>
      <c r="DA295">
        <f>AJ295</f>
        <v>6.71</v>
      </c>
      <c r="DB295">
        <f>ROUND((ROUND(AT295*CZ295,2)*1.25),2)</f>
        <v>2.25</v>
      </c>
      <c r="DC295">
        <f>ROUND((ROUND(AT295*AG295,2)*1.25),2)</f>
        <v>0.25</v>
      </c>
    </row>
    <row r="296" spans="1:107" x14ac:dyDescent="0.2">
      <c r="A296">
        <f>ROW(Source!A99)</f>
        <v>99</v>
      </c>
      <c r="B296">
        <v>28045061</v>
      </c>
      <c r="C296">
        <v>28048181</v>
      </c>
      <c r="D296">
        <v>25230514</v>
      </c>
      <c r="E296">
        <v>1</v>
      </c>
      <c r="F296">
        <v>1</v>
      </c>
      <c r="G296">
        <v>1</v>
      </c>
      <c r="H296">
        <v>2</v>
      </c>
      <c r="I296" t="s">
        <v>584</v>
      </c>
      <c r="J296" t="s">
        <v>585</v>
      </c>
      <c r="K296" t="s">
        <v>586</v>
      </c>
      <c r="L296">
        <v>1368</v>
      </c>
      <c r="N296">
        <v>1011</v>
      </c>
      <c r="O296" t="s">
        <v>405</v>
      </c>
      <c r="P296" t="s">
        <v>405</v>
      </c>
      <c r="Q296">
        <v>1</v>
      </c>
      <c r="W296">
        <v>0</v>
      </c>
      <c r="X296">
        <v>1188625873</v>
      </c>
      <c r="Y296">
        <v>0.26250000000000001</v>
      </c>
      <c r="AA296">
        <v>0</v>
      </c>
      <c r="AB296">
        <v>209.75</v>
      </c>
      <c r="AC296">
        <v>13.5</v>
      </c>
      <c r="AD296">
        <v>0</v>
      </c>
      <c r="AE296">
        <v>0</v>
      </c>
      <c r="AF296">
        <v>31.26</v>
      </c>
      <c r="AG296">
        <v>13.5</v>
      </c>
      <c r="AH296">
        <v>0</v>
      </c>
      <c r="AI296">
        <v>1</v>
      </c>
      <c r="AJ296">
        <v>6.71</v>
      </c>
      <c r="AK296">
        <v>1</v>
      </c>
      <c r="AL296">
        <v>1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6</v>
      </c>
      <c r="AT296">
        <v>0.21</v>
      </c>
      <c r="AU296" t="s">
        <v>72</v>
      </c>
      <c r="AV296">
        <v>0</v>
      </c>
      <c r="AW296">
        <v>2</v>
      </c>
      <c r="AX296">
        <v>28048185</v>
      </c>
      <c r="AY296">
        <v>1</v>
      </c>
      <c r="AZ296">
        <v>0</v>
      </c>
      <c r="BA296">
        <v>272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Y296*Source!I99</f>
        <v>0.52500000000000002</v>
      </c>
      <c r="CY296">
        <f>AB296</f>
        <v>209.75</v>
      </c>
      <c r="CZ296">
        <f>AF296</f>
        <v>31.26</v>
      </c>
      <c r="DA296">
        <f>AJ296</f>
        <v>6.71</v>
      </c>
      <c r="DB296">
        <f>ROUND((ROUND(AT296*CZ296,2)*1.25),2)</f>
        <v>8.1999999999999993</v>
      </c>
      <c r="DC296">
        <f>ROUND((ROUND(AT296*AG296,2)*1.25),2)</f>
        <v>3.55</v>
      </c>
    </row>
    <row r="297" spans="1:107" x14ac:dyDescent="0.2">
      <c r="A297">
        <f>ROW(Source!A99)</f>
        <v>99</v>
      </c>
      <c r="B297">
        <v>28045061</v>
      </c>
      <c r="C297">
        <v>28048181</v>
      </c>
      <c r="D297">
        <v>25230679</v>
      </c>
      <c r="E297">
        <v>1</v>
      </c>
      <c r="F297">
        <v>1</v>
      </c>
      <c r="G297">
        <v>1</v>
      </c>
      <c r="H297">
        <v>2</v>
      </c>
      <c r="I297" t="s">
        <v>587</v>
      </c>
      <c r="J297" t="s">
        <v>588</v>
      </c>
      <c r="K297" t="s">
        <v>589</v>
      </c>
      <c r="L297">
        <v>1368</v>
      </c>
      <c r="N297">
        <v>1011</v>
      </c>
      <c r="O297" t="s">
        <v>405</v>
      </c>
      <c r="P297" t="s">
        <v>405</v>
      </c>
      <c r="Q297">
        <v>1</v>
      </c>
      <c r="W297">
        <v>0</v>
      </c>
      <c r="X297">
        <v>983187852</v>
      </c>
      <c r="Y297">
        <v>0.875</v>
      </c>
      <c r="AA297">
        <v>0</v>
      </c>
      <c r="AB297">
        <v>83.14</v>
      </c>
      <c r="AC297">
        <v>10.06</v>
      </c>
      <c r="AD297">
        <v>0</v>
      </c>
      <c r="AE297">
        <v>0</v>
      </c>
      <c r="AF297">
        <v>12.39</v>
      </c>
      <c r="AG297">
        <v>10.06</v>
      </c>
      <c r="AH297">
        <v>0</v>
      </c>
      <c r="AI297">
        <v>1</v>
      </c>
      <c r="AJ297">
        <v>6.71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6</v>
      </c>
      <c r="AT297">
        <v>0.7</v>
      </c>
      <c r="AU297" t="s">
        <v>72</v>
      </c>
      <c r="AV297">
        <v>0</v>
      </c>
      <c r="AW297">
        <v>2</v>
      </c>
      <c r="AX297">
        <v>28048186</v>
      </c>
      <c r="AY297">
        <v>1</v>
      </c>
      <c r="AZ297">
        <v>0</v>
      </c>
      <c r="BA297">
        <v>273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Y297*Source!I99</f>
        <v>1.75</v>
      </c>
      <c r="CY297">
        <f>AB297</f>
        <v>83.14</v>
      </c>
      <c r="CZ297">
        <f>AF297</f>
        <v>12.39</v>
      </c>
      <c r="DA297">
        <f>AJ297</f>
        <v>6.71</v>
      </c>
      <c r="DB297">
        <f>ROUND((ROUND(AT297*CZ297,2)*1.25),2)</f>
        <v>10.84</v>
      </c>
      <c r="DC297">
        <f>ROUND((ROUND(AT297*AG297,2)*1.25),2)</f>
        <v>8.8000000000000007</v>
      </c>
    </row>
    <row r="298" spans="1:107" x14ac:dyDescent="0.2">
      <c r="A298">
        <f>ROW(Source!A99)</f>
        <v>99</v>
      </c>
      <c r="B298">
        <v>28045061</v>
      </c>
      <c r="C298">
        <v>28048181</v>
      </c>
      <c r="D298">
        <v>25149961</v>
      </c>
      <c r="E298">
        <v>1</v>
      </c>
      <c r="F298">
        <v>1</v>
      </c>
      <c r="G298">
        <v>1</v>
      </c>
      <c r="H298">
        <v>3</v>
      </c>
      <c r="I298" t="s">
        <v>460</v>
      </c>
      <c r="J298" t="s">
        <v>461</v>
      </c>
      <c r="K298" t="s">
        <v>462</v>
      </c>
      <c r="L298">
        <v>1339</v>
      </c>
      <c r="N298">
        <v>1007</v>
      </c>
      <c r="O298" t="s">
        <v>28</v>
      </c>
      <c r="P298" t="s">
        <v>28</v>
      </c>
      <c r="Q298">
        <v>1</v>
      </c>
      <c r="W298">
        <v>0</v>
      </c>
      <c r="X298">
        <v>-1660354250</v>
      </c>
      <c r="Y298">
        <v>0.51</v>
      </c>
      <c r="AA298">
        <v>16.37</v>
      </c>
      <c r="AB298">
        <v>0</v>
      </c>
      <c r="AC298">
        <v>0</v>
      </c>
      <c r="AD298">
        <v>0</v>
      </c>
      <c r="AE298">
        <v>2.44</v>
      </c>
      <c r="AF298">
        <v>0</v>
      </c>
      <c r="AG298">
        <v>0</v>
      </c>
      <c r="AH298">
        <v>0</v>
      </c>
      <c r="AI298">
        <v>6.71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0.51</v>
      </c>
      <c r="AU298" t="s">
        <v>6</v>
      </c>
      <c r="AV298">
        <v>0</v>
      </c>
      <c r="AW298">
        <v>2</v>
      </c>
      <c r="AX298">
        <v>28048187</v>
      </c>
      <c r="AY298">
        <v>1</v>
      </c>
      <c r="AZ298">
        <v>0</v>
      </c>
      <c r="BA298">
        <v>274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Y298*Source!I99</f>
        <v>1.02</v>
      </c>
      <c r="CY298">
        <f>AA298</f>
        <v>16.37</v>
      </c>
      <c r="CZ298">
        <f>AE298</f>
        <v>2.44</v>
      </c>
      <c r="DA298">
        <f>AI298</f>
        <v>6.71</v>
      </c>
      <c r="DB298">
        <f>ROUND(ROUND(AT298*CZ298,2),2)</f>
        <v>1.24</v>
      </c>
      <c r="DC298">
        <f>ROUND(ROUND(AT298*AG298,2),2)</f>
        <v>0</v>
      </c>
    </row>
    <row r="299" spans="1:107" x14ac:dyDescent="0.2">
      <c r="A299">
        <f>ROW(Source!A99)</f>
        <v>99</v>
      </c>
      <c r="B299">
        <v>28045061</v>
      </c>
      <c r="C299">
        <v>28048181</v>
      </c>
      <c r="D299">
        <v>25155670</v>
      </c>
      <c r="E299">
        <v>1</v>
      </c>
      <c r="F299">
        <v>1</v>
      </c>
      <c r="G299">
        <v>1</v>
      </c>
      <c r="H299">
        <v>3</v>
      </c>
      <c r="I299" t="s">
        <v>195</v>
      </c>
      <c r="J299" t="s">
        <v>198</v>
      </c>
      <c r="K299" t="s">
        <v>196</v>
      </c>
      <c r="L299">
        <v>1346</v>
      </c>
      <c r="N299">
        <v>1009</v>
      </c>
      <c r="O299" t="s">
        <v>197</v>
      </c>
      <c r="P299" t="s">
        <v>197</v>
      </c>
      <c r="Q299">
        <v>1</v>
      </c>
      <c r="W299">
        <v>0</v>
      </c>
      <c r="X299">
        <v>-119095564</v>
      </c>
      <c r="Y299">
        <v>850</v>
      </c>
      <c r="AA299">
        <v>13.89</v>
      </c>
      <c r="AB299">
        <v>0</v>
      </c>
      <c r="AC299">
        <v>0</v>
      </c>
      <c r="AD299">
        <v>0</v>
      </c>
      <c r="AE299">
        <v>2.0699999999999998</v>
      </c>
      <c r="AF299">
        <v>0</v>
      </c>
      <c r="AG299">
        <v>0</v>
      </c>
      <c r="AH299">
        <v>0</v>
      </c>
      <c r="AI299">
        <v>6.71</v>
      </c>
      <c r="AJ299">
        <v>1</v>
      </c>
      <c r="AK299">
        <v>1</v>
      </c>
      <c r="AL299">
        <v>1</v>
      </c>
      <c r="AN299">
        <v>0</v>
      </c>
      <c r="AO299">
        <v>0</v>
      </c>
      <c r="AP299">
        <v>0</v>
      </c>
      <c r="AQ299">
        <v>0</v>
      </c>
      <c r="AR299">
        <v>0</v>
      </c>
      <c r="AS299" t="s">
        <v>6</v>
      </c>
      <c r="AT299">
        <v>850</v>
      </c>
      <c r="AU299" t="s">
        <v>6</v>
      </c>
      <c r="AV299">
        <v>0</v>
      </c>
      <c r="AW299">
        <v>1</v>
      </c>
      <c r="AX299">
        <v>-1</v>
      </c>
      <c r="AY299">
        <v>0</v>
      </c>
      <c r="AZ299">
        <v>0</v>
      </c>
      <c r="BA299" t="s">
        <v>6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Y299*Source!I99</f>
        <v>1700</v>
      </c>
      <c r="CY299">
        <f>AA299</f>
        <v>13.89</v>
      </c>
      <c r="CZ299">
        <f>AE299</f>
        <v>2.0699999999999998</v>
      </c>
      <c r="DA299">
        <f>AI299</f>
        <v>6.71</v>
      </c>
      <c r="DB299">
        <f>ROUND(ROUND(AT299*CZ299,2),2)</f>
        <v>1759.5</v>
      </c>
      <c r="DC299">
        <f>ROUND(ROUND(AT299*AG299,2),2)</f>
        <v>0</v>
      </c>
    </row>
    <row r="300" spans="1:107" x14ac:dyDescent="0.2">
      <c r="A300">
        <f>ROW(Source!A99)</f>
        <v>99</v>
      </c>
      <c r="B300">
        <v>28045061</v>
      </c>
      <c r="C300">
        <v>28048181</v>
      </c>
      <c r="D300">
        <v>25185868</v>
      </c>
      <c r="E300">
        <v>1</v>
      </c>
      <c r="F300">
        <v>1</v>
      </c>
      <c r="G300">
        <v>1</v>
      </c>
      <c r="H300">
        <v>3</v>
      </c>
      <c r="I300" t="s">
        <v>200</v>
      </c>
      <c r="J300" t="s">
        <v>202</v>
      </c>
      <c r="K300" t="s">
        <v>201</v>
      </c>
      <c r="L300">
        <v>1346</v>
      </c>
      <c r="N300">
        <v>1009</v>
      </c>
      <c r="O300" t="s">
        <v>197</v>
      </c>
      <c r="P300" t="s">
        <v>197</v>
      </c>
      <c r="Q300">
        <v>1</v>
      </c>
      <c r="W300">
        <v>0</v>
      </c>
      <c r="X300">
        <v>-79710895</v>
      </c>
      <c r="Y300">
        <v>20</v>
      </c>
      <c r="AA300">
        <v>146.08000000000001</v>
      </c>
      <c r="AB300">
        <v>0</v>
      </c>
      <c r="AC300">
        <v>0</v>
      </c>
      <c r="AD300">
        <v>0</v>
      </c>
      <c r="AE300">
        <v>21.77</v>
      </c>
      <c r="AF300">
        <v>0</v>
      </c>
      <c r="AG300">
        <v>0</v>
      </c>
      <c r="AH300">
        <v>0</v>
      </c>
      <c r="AI300">
        <v>6.71</v>
      </c>
      <c r="AJ300">
        <v>1</v>
      </c>
      <c r="AK300">
        <v>1</v>
      </c>
      <c r="AL300">
        <v>1</v>
      </c>
      <c r="AN300">
        <v>0</v>
      </c>
      <c r="AO300">
        <v>0</v>
      </c>
      <c r="AP300">
        <v>0</v>
      </c>
      <c r="AQ300">
        <v>0</v>
      </c>
      <c r="AR300">
        <v>0</v>
      </c>
      <c r="AS300" t="s">
        <v>6</v>
      </c>
      <c r="AT300">
        <v>20</v>
      </c>
      <c r="AU300" t="s">
        <v>6</v>
      </c>
      <c r="AV300">
        <v>0</v>
      </c>
      <c r="AW300">
        <v>1</v>
      </c>
      <c r="AX300">
        <v>-1</v>
      </c>
      <c r="AY300">
        <v>0</v>
      </c>
      <c r="AZ300">
        <v>0</v>
      </c>
      <c r="BA300" t="s">
        <v>6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Y300*Source!I99</f>
        <v>40</v>
      </c>
      <c r="CY300">
        <f>AA300</f>
        <v>146.08000000000001</v>
      </c>
      <c r="CZ300">
        <f>AE300</f>
        <v>21.77</v>
      </c>
      <c r="DA300">
        <f>AI300</f>
        <v>6.71</v>
      </c>
      <c r="DB300">
        <f>ROUND(ROUND(AT300*CZ300,2),2)</f>
        <v>435.4</v>
      </c>
      <c r="DC300">
        <f>ROUND(ROUND(AT300*AG300,2),2)</f>
        <v>0</v>
      </c>
    </row>
    <row r="301" spans="1:107" x14ac:dyDescent="0.2">
      <c r="A301">
        <f>ROW(Source!A104)</f>
        <v>104</v>
      </c>
      <c r="B301">
        <v>28045047</v>
      </c>
      <c r="C301">
        <v>28048205</v>
      </c>
      <c r="D301">
        <v>25418547</v>
      </c>
      <c r="E301">
        <v>1</v>
      </c>
      <c r="F301">
        <v>1</v>
      </c>
      <c r="G301">
        <v>1</v>
      </c>
      <c r="H301">
        <v>1</v>
      </c>
      <c r="I301" t="s">
        <v>590</v>
      </c>
      <c r="J301" t="s">
        <v>6</v>
      </c>
      <c r="K301" t="s">
        <v>591</v>
      </c>
      <c r="L301">
        <v>1191</v>
      </c>
      <c r="N301">
        <v>1013</v>
      </c>
      <c r="O301" t="s">
        <v>401</v>
      </c>
      <c r="P301" t="s">
        <v>401</v>
      </c>
      <c r="Q301">
        <v>1</v>
      </c>
      <c r="W301">
        <v>0</v>
      </c>
      <c r="X301">
        <v>-784637506</v>
      </c>
      <c r="Y301">
        <v>50.094000000000001</v>
      </c>
      <c r="AA301">
        <v>0</v>
      </c>
      <c r="AB301">
        <v>0</v>
      </c>
      <c r="AC301">
        <v>0</v>
      </c>
      <c r="AD301">
        <v>8.74</v>
      </c>
      <c r="AE301">
        <v>0</v>
      </c>
      <c r="AF301">
        <v>0</v>
      </c>
      <c r="AG301">
        <v>0</v>
      </c>
      <c r="AH301">
        <v>8.74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43.56</v>
      </c>
      <c r="AU301" t="s">
        <v>73</v>
      </c>
      <c r="AV301">
        <v>1</v>
      </c>
      <c r="AW301">
        <v>2</v>
      </c>
      <c r="AX301">
        <v>28048206</v>
      </c>
      <c r="AY301">
        <v>1</v>
      </c>
      <c r="AZ301">
        <v>0</v>
      </c>
      <c r="BA301">
        <v>277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Y301*Source!I104</f>
        <v>100.188</v>
      </c>
      <c r="CY301">
        <f>AD301</f>
        <v>8.74</v>
      </c>
      <c r="CZ301">
        <f>AH301</f>
        <v>8.74</v>
      </c>
      <c r="DA301">
        <f>AL301</f>
        <v>1</v>
      </c>
      <c r="DB301">
        <f>ROUND((ROUND(AT301*CZ301,2)*1.15),2)</f>
        <v>437.82</v>
      </c>
      <c r="DC301">
        <f>ROUND((ROUND(AT301*AG301,2)*1.15),2)</f>
        <v>0</v>
      </c>
    </row>
    <row r="302" spans="1:107" x14ac:dyDescent="0.2">
      <c r="A302">
        <f>ROW(Source!A104)</f>
        <v>104</v>
      </c>
      <c r="B302">
        <v>28045047</v>
      </c>
      <c r="C302">
        <v>28048205</v>
      </c>
      <c r="D302">
        <v>25412928</v>
      </c>
      <c r="E302">
        <v>1</v>
      </c>
      <c r="F302">
        <v>1</v>
      </c>
      <c r="G302">
        <v>1</v>
      </c>
      <c r="H302">
        <v>1</v>
      </c>
      <c r="I302" t="s">
        <v>413</v>
      </c>
      <c r="J302" t="s">
        <v>6</v>
      </c>
      <c r="K302" t="s">
        <v>414</v>
      </c>
      <c r="L302">
        <v>1191</v>
      </c>
      <c r="N302">
        <v>1013</v>
      </c>
      <c r="O302" t="s">
        <v>401</v>
      </c>
      <c r="P302" t="s">
        <v>401</v>
      </c>
      <c r="Q302">
        <v>1</v>
      </c>
      <c r="W302">
        <v>0</v>
      </c>
      <c r="X302">
        <v>-1417349443</v>
      </c>
      <c r="Y302">
        <v>0.17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6</v>
      </c>
      <c r="AT302">
        <v>0.17</v>
      </c>
      <c r="AU302" t="s">
        <v>6</v>
      </c>
      <c r="AV302">
        <v>2</v>
      </c>
      <c r="AW302">
        <v>2</v>
      </c>
      <c r="AX302">
        <v>28048207</v>
      </c>
      <c r="AY302">
        <v>1</v>
      </c>
      <c r="AZ302">
        <v>2048</v>
      </c>
      <c r="BA302">
        <v>278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Y302*Source!I104</f>
        <v>0.34</v>
      </c>
      <c r="CY302">
        <f>AD302</f>
        <v>0</v>
      </c>
      <c r="CZ302">
        <f>AH302</f>
        <v>0</v>
      </c>
      <c r="DA302">
        <f>AL302</f>
        <v>1</v>
      </c>
      <c r="DB302">
        <f>ROUND(ROUND(AT302*CZ302,2),2)</f>
        <v>0</v>
      </c>
      <c r="DC302">
        <f>ROUND(ROUND(AT302*AG302,2),2)</f>
        <v>0</v>
      </c>
    </row>
    <row r="303" spans="1:107" x14ac:dyDescent="0.2">
      <c r="A303">
        <f>ROW(Source!A104)</f>
        <v>104</v>
      </c>
      <c r="B303">
        <v>28045047</v>
      </c>
      <c r="C303">
        <v>28048205</v>
      </c>
      <c r="D303">
        <v>25230510</v>
      </c>
      <c r="E303">
        <v>1</v>
      </c>
      <c r="F303">
        <v>1</v>
      </c>
      <c r="G303">
        <v>1</v>
      </c>
      <c r="H303">
        <v>2</v>
      </c>
      <c r="I303" t="s">
        <v>592</v>
      </c>
      <c r="J303" t="s">
        <v>593</v>
      </c>
      <c r="K303" t="s">
        <v>594</v>
      </c>
      <c r="L303">
        <v>1368</v>
      </c>
      <c r="N303">
        <v>1011</v>
      </c>
      <c r="O303" t="s">
        <v>405</v>
      </c>
      <c r="P303" t="s">
        <v>405</v>
      </c>
      <c r="Q303">
        <v>1</v>
      </c>
      <c r="W303">
        <v>0</v>
      </c>
      <c r="X303">
        <v>368031958</v>
      </c>
      <c r="Y303">
        <v>2.5000000000000001E-2</v>
      </c>
      <c r="AA303">
        <v>0</v>
      </c>
      <c r="AB303">
        <v>27.66</v>
      </c>
      <c r="AC303">
        <v>11.6</v>
      </c>
      <c r="AD303">
        <v>0</v>
      </c>
      <c r="AE303">
        <v>0</v>
      </c>
      <c r="AF303">
        <v>27.66</v>
      </c>
      <c r="AG303">
        <v>11.6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6</v>
      </c>
      <c r="AT303">
        <v>0.02</v>
      </c>
      <c r="AU303" t="s">
        <v>72</v>
      </c>
      <c r="AV303">
        <v>0</v>
      </c>
      <c r="AW303">
        <v>2</v>
      </c>
      <c r="AX303">
        <v>28048208</v>
      </c>
      <c r="AY303">
        <v>1</v>
      </c>
      <c r="AZ303">
        <v>0</v>
      </c>
      <c r="BA303">
        <v>279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Y303*Source!I104</f>
        <v>0.05</v>
      </c>
      <c r="CY303">
        <f>AB303</f>
        <v>27.66</v>
      </c>
      <c r="CZ303">
        <f>AF303</f>
        <v>27.66</v>
      </c>
      <c r="DA303">
        <f>AJ303</f>
        <v>1</v>
      </c>
      <c r="DB303">
        <f>ROUND((ROUND(AT303*CZ303,2)*1.25),2)</f>
        <v>0.69</v>
      </c>
      <c r="DC303">
        <f>ROUND((ROUND(AT303*AG303,2)*1.25),2)</f>
        <v>0.28999999999999998</v>
      </c>
    </row>
    <row r="304" spans="1:107" x14ac:dyDescent="0.2">
      <c r="A304">
        <f>ROW(Source!A104)</f>
        <v>104</v>
      </c>
      <c r="B304">
        <v>28045047</v>
      </c>
      <c r="C304">
        <v>28048205</v>
      </c>
      <c r="D304">
        <v>25231607</v>
      </c>
      <c r="E304">
        <v>1</v>
      </c>
      <c r="F304">
        <v>1</v>
      </c>
      <c r="G304">
        <v>1</v>
      </c>
      <c r="H304">
        <v>2</v>
      </c>
      <c r="I304" t="s">
        <v>421</v>
      </c>
      <c r="J304" t="s">
        <v>422</v>
      </c>
      <c r="K304" t="s">
        <v>423</v>
      </c>
      <c r="L304">
        <v>1368</v>
      </c>
      <c r="N304">
        <v>1011</v>
      </c>
      <c r="O304" t="s">
        <v>405</v>
      </c>
      <c r="P304" t="s">
        <v>405</v>
      </c>
      <c r="Q304">
        <v>1</v>
      </c>
      <c r="W304">
        <v>0</v>
      </c>
      <c r="X304">
        <v>1372534845</v>
      </c>
      <c r="Y304">
        <v>0.1875</v>
      </c>
      <c r="AA304">
        <v>0</v>
      </c>
      <c r="AB304">
        <v>65.709999999999994</v>
      </c>
      <c r="AC304">
        <v>11.6</v>
      </c>
      <c r="AD304">
        <v>0</v>
      </c>
      <c r="AE304">
        <v>0</v>
      </c>
      <c r="AF304">
        <v>65.709999999999994</v>
      </c>
      <c r="AG304">
        <v>11.6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0.15</v>
      </c>
      <c r="AU304" t="s">
        <v>72</v>
      </c>
      <c r="AV304">
        <v>0</v>
      </c>
      <c r="AW304">
        <v>2</v>
      </c>
      <c r="AX304">
        <v>28048209</v>
      </c>
      <c r="AY304">
        <v>1</v>
      </c>
      <c r="AZ304">
        <v>0</v>
      </c>
      <c r="BA304">
        <v>280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Y304*Source!I104</f>
        <v>0.375</v>
      </c>
      <c r="CY304">
        <f>AB304</f>
        <v>65.709999999999994</v>
      </c>
      <c r="CZ304">
        <f>AF304</f>
        <v>65.709999999999994</v>
      </c>
      <c r="DA304">
        <f>AJ304</f>
        <v>1</v>
      </c>
      <c r="DB304">
        <f>ROUND((ROUND(AT304*CZ304,2)*1.25),2)</f>
        <v>12.33</v>
      </c>
      <c r="DC304">
        <f>ROUND((ROUND(AT304*AG304,2)*1.25),2)</f>
        <v>2.1800000000000002</v>
      </c>
    </row>
    <row r="305" spans="1:107" x14ac:dyDescent="0.2">
      <c r="A305">
        <f>ROW(Source!A104)</f>
        <v>104</v>
      </c>
      <c r="B305">
        <v>28045047</v>
      </c>
      <c r="C305">
        <v>28048205</v>
      </c>
      <c r="D305">
        <v>25153356</v>
      </c>
      <c r="E305">
        <v>1</v>
      </c>
      <c r="F305">
        <v>1</v>
      </c>
      <c r="G305">
        <v>1</v>
      </c>
      <c r="H305">
        <v>3</v>
      </c>
      <c r="I305" t="s">
        <v>595</v>
      </c>
      <c r="J305" t="s">
        <v>596</v>
      </c>
      <c r="K305" t="s">
        <v>597</v>
      </c>
      <c r="L305">
        <v>1327</v>
      </c>
      <c r="N305">
        <v>1005</v>
      </c>
      <c r="O305" t="s">
        <v>160</v>
      </c>
      <c r="P305" t="s">
        <v>160</v>
      </c>
      <c r="Q305">
        <v>1</v>
      </c>
      <c r="W305">
        <v>0</v>
      </c>
      <c r="X305">
        <v>-1987926685</v>
      </c>
      <c r="Y305">
        <v>0.84</v>
      </c>
      <c r="AA305">
        <v>72.319999999999993</v>
      </c>
      <c r="AB305">
        <v>0</v>
      </c>
      <c r="AC305">
        <v>0</v>
      </c>
      <c r="AD305">
        <v>0</v>
      </c>
      <c r="AE305">
        <v>72.319999999999993</v>
      </c>
      <c r="AF305">
        <v>0</v>
      </c>
      <c r="AG305">
        <v>0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0.84</v>
      </c>
      <c r="AU305" t="s">
        <v>6</v>
      </c>
      <c r="AV305">
        <v>0</v>
      </c>
      <c r="AW305">
        <v>2</v>
      </c>
      <c r="AX305">
        <v>28048210</v>
      </c>
      <c r="AY305">
        <v>1</v>
      </c>
      <c r="AZ305">
        <v>0</v>
      </c>
      <c r="BA305">
        <v>281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Y305*Source!I104</f>
        <v>1.68</v>
      </c>
      <c r="CY305">
        <f>AA305</f>
        <v>72.319999999999993</v>
      </c>
      <c r="CZ305">
        <f>AE305</f>
        <v>72.319999999999993</v>
      </c>
      <c r="DA305">
        <f>AI305</f>
        <v>1</v>
      </c>
      <c r="DB305">
        <f>ROUND(ROUND(AT305*CZ305,2),2)</f>
        <v>60.75</v>
      </c>
      <c r="DC305">
        <f>ROUND(ROUND(AT305*AG305,2),2)</f>
        <v>0</v>
      </c>
    </row>
    <row r="306" spans="1:107" x14ac:dyDescent="0.2">
      <c r="A306">
        <f>ROW(Source!A104)</f>
        <v>104</v>
      </c>
      <c r="B306">
        <v>28045047</v>
      </c>
      <c r="C306">
        <v>28048205</v>
      </c>
      <c r="D306">
        <v>25153690</v>
      </c>
      <c r="E306">
        <v>1</v>
      </c>
      <c r="F306">
        <v>1</v>
      </c>
      <c r="G306">
        <v>1</v>
      </c>
      <c r="H306">
        <v>3</v>
      </c>
      <c r="I306" t="s">
        <v>598</v>
      </c>
      <c r="J306" t="s">
        <v>599</v>
      </c>
      <c r="K306" t="s">
        <v>600</v>
      </c>
      <c r="L306">
        <v>1346</v>
      </c>
      <c r="N306">
        <v>1009</v>
      </c>
      <c r="O306" t="s">
        <v>197</v>
      </c>
      <c r="P306" t="s">
        <v>197</v>
      </c>
      <c r="Q306">
        <v>1</v>
      </c>
      <c r="W306">
        <v>0</v>
      </c>
      <c r="X306">
        <v>813963326</v>
      </c>
      <c r="Y306">
        <v>0.31</v>
      </c>
      <c r="AA306">
        <v>1.82</v>
      </c>
      <c r="AB306">
        <v>0</v>
      </c>
      <c r="AC306">
        <v>0</v>
      </c>
      <c r="AD306">
        <v>0</v>
      </c>
      <c r="AE306">
        <v>1.82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0.31</v>
      </c>
      <c r="AU306" t="s">
        <v>6</v>
      </c>
      <c r="AV306">
        <v>0</v>
      </c>
      <c r="AW306">
        <v>2</v>
      </c>
      <c r="AX306">
        <v>28048211</v>
      </c>
      <c r="AY306">
        <v>1</v>
      </c>
      <c r="AZ306">
        <v>0</v>
      </c>
      <c r="BA306">
        <v>282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Y306*Source!I104</f>
        <v>0.62</v>
      </c>
      <c r="CY306">
        <f>AA306</f>
        <v>1.82</v>
      </c>
      <c r="CZ306">
        <f>AE306</f>
        <v>1.82</v>
      </c>
      <c r="DA306">
        <f>AI306</f>
        <v>1</v>
      </c>
      <c r="DB306">
        <f>ROUND(ROUND(AT306*CZ306,2),2)</f>
        <v>0.56000000000000005</v>
      </c>
      <c r="DC306">
        <f>ROUND(ROUND(AT306*AG306,2),2)</f>
        <v>0</v>
      </c>
    </row>
    <row r="307" spans="1:107" x14ac:dyDescent="0.2">
      <c r="A307">
        <f>ROW(Source!A104)</f>
        <v>104</v>
      </c>
      <c r="B307">
        <v>28045047</v>
      </c>
      <c r="C307">
        <v>28048205</v>
      </c>
      <c r="D307">
        <v>25185882</v>
      </c>
      <c r="E307">
        <v>1</v>
      </c>
      <c r="F307">
        <v>1</v>
      </c>
      <c r="G307">
        <v>1</v>
      </c>
      <c r="H307">
        <v>3</v>
      </c>
      <c r="I307" t="s">
        <v>218</v>
      </c>
      <c r="J307" t="s">
        <v>220</v>
      </c>
      <c r="K307" t="s">
        <v>219</v>
      </c>
      <c r="L307">
        <v>1348</v>
      </c>
      <c r="N307">
        <v>1009</v>
      </c>
      <c r="O307" t="s">
        <v>24</v>
      </c>
      <c r="P307" t="s">
        <v>24</v>
      </c>
      <c r="Q307">
        <v>1000</v>
      </c>
      <c r="W307">
        <v>0</v>
      </c>
      <c r="X307">
        <v>-582481889</v>
      </c>
      <c r="Y307">
        <v>0.03</v>
      </c>
      <c r="AA307">
        <v>13287.69</v>
      </c>
      <c r="AB307">
        <v>0</v>
      </c>
      <c r="AC307">
        <v>0</v>
      </c>
      <c r="AD307">
        <v>0</v>
      </c>
      <c r="AE307">
        <v>13287.69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0</v>
      </c>
      <c r="AP307">
        <v>0</v>
      </c>
      <c r="AQ307">
        <v>0</v>
      </c>
      <c r="AR307">
        <v>0</v>
      </c>
      <c r="AS307" t="s">
        <v>6</v>
      </c>
      <c r="AT307">
        <v>0.03</v>
      </c>
      <c r="AU307" t="s">
        <v>6</v>
      </c>
      <c r="AV307">
        <v>0</v>
      </c>
      <c r="AW307">
        <v>1</v>
      </c>
      <c r="AX307">
        <v>-1</v>
      </c>
      <c r="AY307">
        <v>0</v>
      </c>
      <c r="AZ307">
        <v>0</v>
      </c>
      <c r="BA307" t="s">
        <v>6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Y307*Source!I104</f>
        <v>0.06</v>
      </c>
      <c r="CY307">
        <f>AA307</f>
        <v>13287.69</v>
      </c>
      <c r="CZ307">
        <f>AE307</f>
        <v>13287.69</v>
      </c>
      <c r="DA307">
        <f>AI307</f>
        <v>1</v>
      </c>
      <c r="DB307">
        <f>ROUND(ROUND(AT307*CZ307,2),2)</f>
        <v>398.63</v>
      </c>
      <c r="DC307">
        <f>ROUND(ROUND(AT307*AG307,2),2)</f>
        <v>0</v>
      </c>
    </row>
    <row r="308" spans="1:107" x14ac:dyDescent="0.2">
      <c r="A308">
        <f>ROW(Source!A104)</f>
        <v>104</v>
      </c>
      <c r="B308">
        <v>28045047</v>
      </c>
      <c r="C308">
        <v>28048205</v>
      </c>
      <c r="D308">
        <v>25186102</v>
      </c>
      <c r="E308">
        <v>1</v>
      </c>
      <c r="F308">
        <v>1</v>
      </c>
      <c r="G308">
        <v>1</v>
      </c>
      <c r="H308">
        <v>3</v>
      </c>
      <c r="I308" t="s">
        <v>214</v>
      </c>
      <c r="J308" t="s">
        <v>216</v>
      </c>
      <c r="K308" t="s">
        <v>215</v>
      </c>
      <c r="L308">
        <v>1346</v>
      </c>
      <c r="N308">
        <v>1009</v>
      </c>
      <c r="O308" t="s">
        <v>197</v>
      </c>
      <c r="P308" t="s">
        <v>197</v>
      </c>
      <c r="Q308">
        <v>1</v>
      </c>
      <c r="W308">
        <v>0</v>
      </c>
      <c r="X308">
        <v>-1882449180</v>
      </c>
      <c r="Y308">
        <v>20</v>
      </c>
      <c r="AA308">
        <v>51.46</v>
      </c>
      <c r="AB308">
        <v>0</v>
      </c>
      <c r="AC308">
        <v>0</v>
      </c>
      <c r="AD308">
        <v>0</v>
      </c>
      <c r="AE308">
        <v>51.46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6</v>
      </c>
      <c r="AT308">
        <v>20</v>
      </c>
      <c r="AU308" t="s">
        <v>6</v>
      </c>
      <c r="AV308">
        <v>0</v>
      </c>
      <c r="AW308">
        <v>1</v>
      </c>
      <c r="AX308">
        <v>-1</v>
      </c>
      <c r="AY308">
        <v>0</v>
      </c>
      <c r="AZ308">
        <v>0</v>
      </c>
      <c r="BA308" t="s">
        <v>6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Y308*Source!I104</f>
        <v>40</v>
      </c>
      <c r="CY308">
        <f>AA308</f>
        <v>51.46</v>
      </c>
      <c r="CZ308">
        <f>AE308</f>
        <v>51.46</v>
      </c>
      <c r="DA308">
        <f>AI308</f>
        <v>1</v>
      </c>
      <c r="DB308">
        <f>ROUND(ROUND(AT308*CZ308,2),2)</f>
        <v>1029.2</v>
      </c>
      <c r="DC308">
        <f>ROUND(ROUND(AT308*AG308,2),2)</f>
        <v>0</v>
      </c>
    </row>
    <row r="309" spans="1:107" x14ac:dyDescent="0.2">
      <c r="A309">
        <f>ROW(Source!A104)</f>
        <v>104</v>
      </c>
      <c r="B309">
        <v>28045047</v>
      </c>
      <c r="C309">
        <v>28048205</v>
      </c>
      <c r="D309">
        <v>25187360</v>
      </c>
      <c r="E309">
        <v>1</v>
      </c>
      <c r="F309">
        <v>1</v>
      </c>
      <c r="G309">
        <v>1</v>
      </c>
      <c r="H309">
        <v>3</v>
      </c>
      <c r="I309" t="s">
        <v>601</v>
      </c>
      <c r="J309" t="s">
        <v>602</v>
      </c>
      <c r="K309" t="s">
        <v>603</v>
      </c>
      <c r="L309">
        <v>1348</v>
      </c>
      <c r="N309">
        <v>1009</v>
      </c>
      <c r="O309" t="s">
        <v>24</v>
      </c>
      <c r="P309" t="s">
        <v>24</v>
      </c>
      <c r="Q309">
        <v>1000</v>
      </c>
      <c r="W309">
        <v>0</v>
      </c>
      <c r="X309">
        <v>181729109</v>
      </c>
      <c r="Y309">
        <v>5.0999999999999997E-2</v>
      </c>
      <c r="AA309">
        <v>11397.1</v>
      </c>
      <c r="AB309">
        <v>0</v>
      </c>
      <c r="AC309">
        <v>0</v>
      </c>
      <c r="AD309">
        <v>0</v>
      </c>
      <c r="AE309">
        <v>11397.1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5.0999999999999997E-2</v>
      </c>
      <c r="AU309" t="s">
        <v>6</v>
      </c>
      <c r="AV309">
        <v>0</v>
      </c>
      <c r="AW309">
        <v>2</v>
      </c>
      <c r="AX309">
        <v>28048214</v>
      </c>
      <c r="AY309">
        <v>1</v>
      </c>
      <c r="AZ309">
        <v>0</v>
      </c>
      <c r="BA309">
        <v>285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Y309*Source!I104</f>
        <v>0.10199999999999999</v>
      </c>
      <c r="CY309">
        <f>AA309</f>
        <v>11397.1</v>
      </c>
      <c r="CZ309">
        <f>AE309</f>
        <v>11397.1</v>
      </c>
      <c r="DA309">
        <f>AI309</f>
        <v>1</v>
      </c>
      <c r="DB309">
        <f>ROUND(ROUND(AT309*CZ309,2),2)</f>
        <v>581.25</v>
      </c>
      <c r="DC309">
        <f>ROUND(ROUND(AT309*AG309,2),2)</f>
        <v>0</v>
      </c>
    </row>
    <row r="310" spans="1:107" x14ac:dyDescent="0.2">
      <c r="A310">
        <f>ROW(Source!A105)</f>
        <v>105</v>
      </c>
      <c r="B310">
        <v>28045061</v>
      </c>
      <c r="C310">
        <v>28048205</v>
      </c>
      <c r="D310">
        <v>25418547</v>
      </c>
      <c r="E310">
        <v>1</v>
      </c>
      <c r="F310">
        <v>1</v>
      </c>
      <c r="G310">
        <v>1</v>
      </c>
      <c r="H310">
        <v>1</v>
      </c>
      <c r="I310" t="s">
        <v>590</v>
      </c>
      <c r="J310" t="s">
        <v>6</v>
      </c>
      <c r="K310" t="s">
        <v>591</v>
      </c>
      <c r="L310">
        <v>1191</v>
      </c>
      <c r="N310">
        <v>1013</v>
      </c>
      <c r="O310" t="s">
        <v>401</v>
      </c>
      <c r="P310" t="s">
        <v>401</v>
      </c>
      <c r="Q310">
        <v>1</v>
      </c>
      <c r="W310">
        <v>0</v>
      </c>
      <c r="X310">
        <v>-784637506</v>
      </c>
      <c r="Y310">
        <v>50.094000000000001</v>
      </c>
      <c r="AA310">
        <v>0</v>
      </c>
      <c r="AB310">
        <v>0</v>
      </c>
      <c r="AC310">
        <v>0</v>
      </c>
      <c r="AD310">
        <v>58.65</v>
      </c>
      <c r="AE310">
        <v>0</v>
      </c>
      <c r="AF310">
        <v>0</v>
      </c>
      <c r="AG310">
        <v>0</v>
      </c>
      <c r="AH310">
        <v>8.74</v>
      </c>
      <c r="AI310">
        <v>1</v>
      </c>
      <c r="AJ310">
        <v>1</v>
      </c>
      <c r="AK310">
        <v>1</v>
      </c>
      <c r="AL310">
        <v>6.71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43.56</v>
      </c>
      <c r="AU310" t="s">
        <v>73</v>
      </c>
      <c r="AV310">
        <v>1</v>
      </c>
      <c r="AW310">
        <v>2</v>
      </c>
      <c r="AX310">
        <v>28048206</v>
      </c>
      <c r="AY310">
        <v>1</v>
      </c>
      <c r="AZ310">
        <v>0</v>
      </c>
      <c r="BA310">
        <v>286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Y310*Source!I105</f>
        <v>100.188</v>
      </c>
      <c r="CY310">
        <f>AD310</f>
        <v>58.65</v>
      </c>
      <c r="CZ310">
        <f>AH310</f>
        <v>8.74</v>
      </c>
      <c r="DA310">
        <f>AL310</f>
        <v>6.71</v>
      </c>
      <c r="DB310">
        <f>ROUND((ROUND(AT310*CZ310,2)*1.15),2)</f>
        <v>437.82</v>
      </c>
      <c r="DC310">
        <f>ROUND((ROUND(AT310*AG310,2)*1.15),2)</f>
        <v>0</v>
      </c>
    </row>
    <row r="311" spans="1:107" x14ac:dyDescent="0.2">
      <c r="A311">
        <f>ROW(Source!A105)</f>
        <v>105</v>
      </c>
      <c r="B311">
        <v>28045061</v>
      </c>
      <c r="C311">
        <v>28048205</v>
      </c>
      <c r="D311">
        <v>25412928</v>
      </c>
      <c r="E311">
        <v>1</v>
      </c>
      <c r="F311">
        <v>1</v>
      </c>
      <c r="G311">
        <v>1</v>
      </c>
      <c r="H311">
        <v>1</v>
      </c>
      <c r="I311" t="s">
        <v>413</v>
      </c>
      <c r="J311" t="s">
        <v>6</v>
      </c>
      <c r="K311" t="s">
        <v>414</v>
      </c>
      <c r="L311">
        <v>1191</v>
      </c>
      <c r="N311">
        <v>1013</v>
      </c>
      <c r="O311" t="s">
        <v>401</v>
      </c>
      <c r="P311" t="s">
        <v>401</v>
      </c>
      <c r="Q311">
        <v>1</v>
      </c>
      <c r="W311">
        <v>0</v>
      </c>
      <c r="X311">
        <v>-1417349443</v>
      </c>
      <c r="Y311">
        <v>0.17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6.71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0.17</v>
      </c>
      <c r="AU311" t="s">
        <v>6</v>
      </c>
      <c r="AV311">
        <v>2</v>
      </c>
      <c r="AW311">
        <v>2</v>
      </c>
      <c r="AX311">
        <v>28048207</v>
      </c>
      <c r="AY311">
        <v>1</v>
      </c>
      <c r="AZ311">
        <v>2048</v>
      </c>
      <c r="BA311">
        <v>287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Y311*Source!I105</f>
        <v>0.34</v>
      </c>
      <c r="CY311">
        <f>AD311</f>
        <v>0</v>
      </c>
      <c r="CZ311">
        <f>AH311</f>
        <v>0</v>
      </c>
      <c r="DA311">
        <f>AL311</f>
        <v>1</v>
      </c>
      <c r="DB311">
        <f>ROUND(ROUND(AT311*CZ311,2),2)</f>
        <v>0</v>
      </c>
      <c r="DC311">
        <f>ROUND(ROUND(AT311*AG311,2),2)</f>
        <v>0</v>
      </c>
    </row>
    <row r="312" spans="1:107" x14ac:dyDescent="0.2">
      <c r="A312">
        <f>ROW(Source!A105)</f>
        <v>105</v>
      </c>
      <c r="B312">
        <v>28045061</v>
      </c>
      <c r="C312">
        <v>28048205</v>
      </c>
      <c r="D312">
        <v>25230510</v>
      </c>
      <c r="E312">
        <v>1</v>
      </c>
      <c r="F312">
        <v>1</v>
      </c>
      <c r="G312">
        <v>1</v>
      </c>
      <c r="H312">
        <v>2</v>
      </c>
      <c r="I312" t="s">
        <v>592</v>
      </c>
      <c r="J312" t="s">
        <v>593</v>
      </c>
      <c r="K312" t="s">
        <v>594</v>
      </c>
      <c r="L312">
        <v>1368</v>
      </c>
      <c r="N312">
        <v>1011</v>
      </c>
      <c r="O312" t="s">
        <v>405</v>
      </c>
      <c r="P312" t="s">
        <v>405</v>
      </c>
      <c r="Q312">
        <v>1</v>
      </c>
      <c r="W312">
        <v>0</v>
      </c>
      <c r="X312">
        <v>368031958</v>
      </c>
      <c r="Y312">
        <v>2.5000000000000001E-2</v>
      </c>
      <c r="AA312">
        <v>0</v>
      </c>
      <c r="AB312">
        <v>185.6</v>
      </c>
      <c r="AC312">
        <v>11.6</v>
      </c>
      <c r="AD312">
        <v>0</v>
      </c>
      <c r="AE312">
        <v>0</v>
      </c>
      <c r="AF312">
        <v>27.66</v>
      </c>
      <c r="AG312">
        <v>11.6</v>
      </c>
      <c r="AH312">
        <v>0</v>
      </c>
      <c r="AI312">
        <v>1</v>
      </c>
      <c r="AJ312">
        <v>6.71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6</v>
      </c>
      <c r="AT312">
        <v>0.02</v>
      </c>
      <c r="AU312" t="s">
        <v>72</v>
      </c>
      <c r="AV312">
        <v>0</v>
      </c>
      <c r="AW312">
        <v>2</v>
      </c>
      <c r="AX312">
        <v>28048208</v>
      </c>
      <c r="AY312">
        <v>1</v>
      </c>
      <c r="AZ312">
        <v>0</v>
      </c>
      <c r="BA312">
        <v>288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Y312*Source!I105</f>
        <v>0.05</v>
      </c>
      <c r="CY312">
        <f>AB312</f>
        <v>185.6</v>
      </c>
      <c r="CZ312">
        <f>AF312</f>
        <v>27.66</v>
      </c>
      <c r="DA312">
        <f>AJ312</f>
        <v>6.71</v>
      </c>
      <c r="DB312">
        <f>ROUND((ROUND(AT312*CZ312,2)*1.25),2)</f>
        <v>0.69</v>
      </c>
      <c r="DC312">
        <f>ROUND((ROUND(AT312*AG312,2)*1.25),2)</f>
        <v>0.28999999999999998</v>
      </c>
    </row>
    <row r="313" spans="1:107" x14ac:dyDescent="0.2">
      <c r="A313">
        <f>ROW(Source!A105)</f>
        <v>105</v>
      </c>
      <c r="B313">
        <v>28045061</v>
      </c>
      <c r="C313">
        <v>28048205</v>
      </c>
      <c r="D313">
        <v>25231607</v>
      </c>
      <c r="E313">
        <v>1</v>
      </c>
      <c r="F313">
        <v>1</v>
      </c>
      <c r="G313">
        <v>1</v>
      </c>
      <c r="H313">
        <v>2</v>
      </c>
      <c r="I313" t="s">
        <v>421</v>
      </c>
      <c r="J313" t="s">
        <v>422</v>
      </c>
      <c r="K313" t="s">
        <v>423</v>
      </c>
      <c r="L313">
        <v>1368</v>
      </c>
      <c r="N313">
        <v>1011</v>
      </c>
      <c r="O313" t="s">
        <v>405</v>
      </c>
      <c r="P313" t="s">
        <v>405</v>
      </c>
      <c r="Q313">
        <v>1</v>
      </c>
      <c r="W313">
        <v>0</v>
      </c>
      <c r="X313">
        <v>1372534845</v>
      </c>
      <c r="Y313">
        <v>0.1875</v>
      </c>
      <c r="AA313">
        <v>0</v>
      </c>
      <c r="AB313">
        <v>440.91</v>
      </c>
      <c r="AC313">
        <v>11.6</v>
      </c>
      <c r="AD313">
        <v>0</v>
      </c>
      <c r="AE313">
        <v>0</v>
      </c>
      <c r="AF313">
        <v>65.709999999999994</v>
      </c>
      <c r="AG313">
        <v>11.6</v>
      </c>
      <c r="AH313">
        <v>0</v>
      </c>
      <c r="AI313">
        <v>1</v>
      </c>
      <c r="AJ313">
        <v>6.71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6</v>
      </c>
      <c r="AT313">
        <v>0.15</v>
      </c>
      <c r="AU313" t="s">
        <v>72</v>
      </c>
      <c r="AV313">
        <v>0</v>
      </c>
      <c r="AW313">
        <v>2</v>
      </c>
      <c r="AX313">
        <v>28048209</v>
      </c>
      <c r="AY313">
        <v>1</v>
      </c>
      <c r="AZ313">
        <v>0</v>
      </c>
      <c r="BA313">
        <v>289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Y313*Source!I105</f>
        <v>0.375</v>
      </c>
      <c r="CY313">
        <f>AB313</f>
        <v>440.91</v>
      </c>
      <c r="CZ313">
        <f>AF313</f>
        <v>65.709999999999994</v>
      </c>
      <c r="DA313">
        <f>AJ313</f>
        <v>6.71</v>
      </c>
      <c r="DB313">
        <f>ROUND((ROUND(AT313*CZ313,2)*1.25),2)</f>
        <v>12.33</v>
      </c>
      <c r="DC313">
        <f>ROUND((ROUND(AT313*AG313,2)*1.25),2)</f>
        <v>2.1800000000000002</v>
      </c>
    </row>
    <row r="314" spans="1:107" x14ac:dyDescent="0.2">
      <c r="A314">
        <f>ROW(Source!A105)</f>
        <v>105</v>
      </c>
      <c r="B314">
        <v>28045061</v>
      </c>
      <c r="C314">
        <v>28048205</v>
      </c>
      <c r="D314">
        <v>25153356</v>
      </c>
      <c r="E314">
        <v>1</v>
      </c>
      <c r="F314">
        <v>1</v>
      </c>
      <c r="G314">
        <v>1</v>
      </c>
      <c r="H314">
        <v>3</v>
      </c>
      <c r="I314" t="s">
        <v>595</v>
      </c>
      <c r="J314" t="s">
        <v>596</v>
      </c>
      <c r="K314" t="s">
        <v>597</v>
      </c>
      <c r="L314">
        <v>1327</v>
      </c>
      <c r="N314">
        <v>1005</v>
      </c>
      <c r="O314" t="s">
        <v>160</v>
      </c>
      <c r="P314" t="s">
        <v>160</v>
      </c>
      <c r="Q314">
        <v>1</v>
      </c>
      <c r="W314">
        <v>0</v>
      </c>
      <c r="X314">
        <v>-1987926685</v>
      </c>
      <c r="Y314">
        <v>0.84</v>
      </c>
      <c r="AA314">
        <v>485.27</v>
      </c>
      <c r="AB314">
        <v>0</v>
      </c>
      <c r="AC314">
        <v>0</v>
      </c>
      <c r="AD314">
        <v>0</v>
      </c>
      <c r="AE314">
        <v>72.319999999999993</v>
      </c>
      <c r="AF314">
        <v>0</v>
      </c>
      <c r="AG314">
        <v>0</v>
      </c>
      <c r="AH314">
        <v>0</v>
      </c>
      <c r="AI314">
        <v>6.71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0.84</v>
      </c>
      <c r="AU314" t="s">
        <v>6</v>
      </c>
      <c r="AV314">
        <v>0</v>
      </c>
      <c r="AW314">
        <v>2</v>
      </c>
      <c r="AX314">
        <v>28048210</v>
      </c>
      <c r="AY314">
        <v>1</v>
      </c>
      <c r="AZ314">
        <v>0</v>
      </c>
      <c r="BA314">
        <v>290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Y314*Source!I105</f>
        <v>1.68</v>
      </c>
      <c r="CY314">
        <f>AA314</f>
        <v>485.27</v>
      </c>
      <c r="CZ314">
        <f>AE314</f>
        <v>72.319999999999993</v>
      </c>
      <c r="DA314">
        <f>AI314</f>
        <v>6.71</v>
      </c>
      <c r="DB314">
        <f>ROUND(ROUND(AT314*CZ314,2),2)</f>
        <v>60.75</v>
      </c>
      <c r="DC314">
        <f>ROUND(ROUND(AT314*AG314,2),2)</f>
        <v>0</v>
      </c>
    </row>
    <row r="315" spans="1:107" x14ac:dyDescent="0.2">
      <c r="A315">
        <f>ROW(Source!A105)</f>
        <v>105</v>
      </c>
      <c r="B315">
        <v>28045061</v>
      </c>
      <c r="C315">
        <v>28048205</v>
      </c>
      <c r="D315">
        <v>25153690</v>
      </c>
      <c r="E315">
        <v>1</v>
      </c>
      <c r="F315">
        <v>1</v>
      </c>
      <c r="G315">
        <v>1</v>
      </c>
      <c r="H315">
        <v>3</v>
      </c>
      <c r="I315" t="s">
        <v>598</v>
      </c>
      <c r="J315" t="s">
        <v>599</v>
      </c>
      <c r="K315" t="s">
        <v>600</v>
      </c>
      <c r="L315">
        <v>1346</v>
      </c>
      <c r="N315">
        <v>1009</v>
      </c>
      <c r="O315" t="s">
        <v>197</v>
      </c>
      <c r="P315" t="s">
        <v>197</v>
      </c>
      <c r="Q315">
        <v>1</v>
      </c>
      <c r="W315">
        <v>0</v>
      </c>
      <c r="X315">
        <v>813963326</v>
      </c>
      <c r="Y315">
        <v>0.31</v>
      </c>
      <c r="AA315">
        <v>12.21</v>
      </c>
      <c r="AB315">
        <v>0</v>
      </c>
      <c r="AC315">
        <v>0</v>
      </c>
      <c r="AD315">
        <v>0</v>
      </c>
      <c r="AE315">
        <v>1.82</v>
      </c>
      <c r="AF315">
        <v>0</v>
      </c>
      <c r="AG315">
        <v>0</v>
      </c>
      <c r="AH315">
        <v>0</v>
      </c>
      <c r="AI315">
        <v>6.71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0.31</v>
      </c>
      <c r="AU315" t="s">
        <v>6</v>
      </c>
      <c r="AV315">
        <v>0</v>
      </c>
      <c r="AW315">
        <v>2</v>
      </c>
      <c r="AX315">
        <v>28048211</v>
      </c>
      <c r="AY315">
        <v>1</v>
      </c>
      <c r="AZ315">
        <v>0</v>
      </c>
      <c r="BA315">
        <v>291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Y315*Source!I105</f>
        <v>0.62</v>
      </c>
      <c r="CY315">
        <f>AA315</f>
        <v>12.21</v>
      </c>
      <c r="CZ315">
        <f>AE315</f>
        <v>1.82</v>
      </c>
      <c r="DA315">
        <f>AI315</f>
        <v>6.71</v>
      </c>
      <c r="DB315">
        <f>ROUND(ROUND(AT315*CZ315,2),2)</f>
        <v>0.56000000000000005</v>
      </c>
      <c r="DC315">
        <f>ROUND(ROUND(AT315*AG315,2),2)</f>
        <v>0</v>
      </c>
    </row>
    <row r="316" spans="1:107" x14ac:dyDescent="0.2">
      <c r="A316">
        <f>ROW(Source!A105)</f>
        <v>105</v>
      </c>
      <c r="B316">
        <v>28045061</v>
      </c>
      <c r="C316">
        <v>28048205</v>
      </c>
      <c r="D316">
        <v>25185882</v>
      </c>
      <c r="E316">
        <v>1</v>
      </c>
      <c r="F316">
        <v>1</v>
      </c>
      <c r="G316">
        <v>1</v>
      </c>
      <c r="H316">
        <v>3</v>
      </c>
      <c r="I316" t="s">
        <v>218</v>
      </c>
      <c r="J316" t="s">
        <v>220</v>
      </c>
      <c r="K316" t="s">
        <v>219</v>
      </c>
      <c r="L316">
        <v>1348</v>
      </c>
      <c r="N316">
        <v>1009</v>
      </c>
      <c r="O316" t="s">
        <v>24</v>
      </c>
      <c r="P316" t="s">
        <v>24</v>
      </c>
      <c r="Q316">
        <v>1000</v>
      </c>
      <c r="W316">
        <v>0</v>
      </c>
      <c r="X316">
        <v>-582481889</v>
      </c>
      <c r="Y316">
        <v>0.03</v>
      </c>
      <c r="AA316">
        <v>89160.4</v>
      </c>
      <c r="AB316">
        <v>0</v>
      </c>
      <c r="AC316">
        <v>0</v>
      </c>
      <c r="AD316">
        <v>0</v>
      </c>
      <c r="AE316">
        <v>13287.69</v>
      </c>
      <c r="AF316">
        <v>0</v>
      </c>
      <c r="AG316">
        <v>0</v>
      </c>
      <c r="AH316">
        <v>0</v>
      </c>
      <c r="AI316">
        <v>6.71</v>
      </c>
      <c r="AJ316">
        <v>1</v>
      </c>
      <c r="AK316">
        <v>1</v>
      </c>
      <c r="AL316">
        <v>1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6</v>
      </c>
      <c r="AT316">
        <v>0.03</v>
      </c>
      <c r="AU316" t="s">
        <v>6</v>
      </c>
      <c r="AV316">
        <v>0</v>
      </c>
      <c r="AW316">
        <v>1</v>
      </c>
      <c r="AX316">
        <v>-1</v>
      </c>
      <c r="AY316">
        <v>0</v>
      </c>
      <c r="AZ316">
        <v>0</v>
      </c>
      <c r="BA316" t="s">
        <v>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Y316*Source!I105</f>
        <v>0.06</v>
      </c>
      <c r="CY316">
        <f>AA316</f>
        <v>89160.4</v>
      </c>
      <c r="CZ316">
        <f>AE316</f>
        <v>13287.69</v>
      </c>
      <c r="DA316">
        <f>AI316</f>
        <v>6.71</v>
      </c>
      <c r="DB316">
        <f>ROUND(ROUND(AT316*CZ316,2),2)</f>
        <v>398.63</v>
      </c>
      <c r="DC316">
        <f>ROUND(ROUND(AT316*AG316,2),2)</f>
        <v>0</v>
      </c>
    </row>
    <row r="317" spans="1:107" x14ac:dyDescent="0.2">
      <c r="A317">
        <f>ROW(Source!A105)</f>
        <v>105</v>
      </c>
      <c r="B317">
        <v>28045061</v>
      </c>
      <c r="C317">
        <v>28048205</v>
      </c>
      <c r="D317">
        <v>25186102</v>
      </c>
      <c r="E317">
        <v>1</v>
      </c>
      <c r="F317">
        <v>1</v>
      </c>
      <c r="G317">
        <v>1</v>
      </c>
      <c r="H317">
        <v>3</v>
      </c>
      <c r="I317" t="s">
        <v>214</v>
      </c>
      <c r="J317" t="s">
        <v>216</v>
      </c>
      <c r="K317" t="s">
        <v>215</v>
      </c>
      <c r="L317">
        <v>1346</v>
      </c>
      <c r="N317">
        <v>1009</v>
      </c>
      <c r="O317" t="s">
        <v>197</v>
      </c>
      <c r="P317" t="s">
        <v>197</v>
      </c>
      <c r="Q317">
        <v>1</v>
      </c>
      <c r="W317">
        <v>0</v>
      </c>
      <c r="X317">
        <v>-1882449180</v>
      </c>
      <c r="Y317">
        <v>20</v>
      </c>
      <c r="AA317">
        <v>345.3</v>
      </c>
      <c r="AB317">
        <v>0</v>
      </c>
      <c r="AC317">
        <v>0</v>
      </c>
      <c r="AD317">
        <v>0</v>
      </c>
      <c r="AE317">
        <v>51.46</v>
      </c>
      <c r="AF317">
        <v>0</v>
      </c>
      <c r="AG317">
        <v>0</v>
      </c>
      <c r="AH317">
        <v>0</v>
      </c>
      <c r="AI317">
        <v>6.71</v>
      </c>
      <c r="AJ317">
        <v>1</v>
      </c>
      <c r="AK317">
        <v>1</v>
      </c>
      <c r="AL317">
        <v>1</v>
      </c>
      <c r="AN317">
        <v>0</v>
      </c>
      <c r="AO317">
        <v>0</v>
      </c>
      <c r="AP317">
        <v>0</v>
      </c>
      <c r="AQ317">
        <v>0</v>
      </c>
      <c r="AR317">
        <v>0</v>
      </c>
      <c r="AS317" t="s">
        <v>6</v>
      </c>
      <c r="AT317">
        <v>20</v>
      </c>
      <c r="AU317" t="s">
        <v>6</v>
      </c>
      <c r="AV317">
        <v>0</v>
      </c>
      <c r="AW317">
        <v>1</v>
      </c>
      <c r="AX317">
        <v>-1</v>
      </c>
      <c r="AY317">
        <v>0</v>
      </c>
      <c r="AZ317">
        <v>0</v>
      </c>
      <c r="BA317" t="s">
        <v>6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Y317*Source!I105</f>
        <v>40</v>
      </c>
      <c r="CY317">
        <f>AA317</f>
        <v>345.3</v>
      </c>
      <c r="CZ317">
        <f>AE317</f>
        <v>51.46</v>
      </c>
      <c r="DA317">
        <f>AI317</f>
        <v>6.71</v>
      </c>
      <c r="DB317">
        <f>ROUND(ROUND(AT317*CZ317,2),2)</f>
        <v>1029.2</v>
      </c>
      <c r="DC317">
        <f>ROUND(ROUND(AT317*AG317,2),2)</f>
        <v>0</v>
      </c>
    </row>
    <row r="318" spans="1:107" x14ac:dyDescent="0.2">
      <c r="A318">
        <f>ROW(Source!A105)</f>
        <v>105</v>
      </c>
      <c r="B318">
        <v>28045061</v>
      </c>
      <c r="C318">
        <v>28048205</v>
      </c>
      <c r="D318">
        <v>25187360</v>
      </c>
      <c r="E318">
        <v>1</v>
      </c>
      <c r="F318">
        <v>1</v>
      </c>
      <c r="G318">
        <v>1</v>
      </c>
      <c r="H318">
        <v>3</v>
      </c>
      <c r="I318" t="s">
        <v>601</v>
      </c>
      <c r="J318" t="s">
        <v>602</v>
      </c>
      <c r="K318" t="s">
        <v>603</v>
      </c>
      <c r="L318">
        <v>1348</v>
      </c>
      <c r="N318">
        <v>1009</v>
      </c>
      <c r="O318" t="s">
        <v>24</v>
      </c>
      <c r="P318" t="s">
        <v>24</v>
      </c>
      <c r="Q318">
        <v>1000</v>
      </c>
      <c r="W318">
        <v>0</v>
      </c>
      <c r="X318">
        <v>181729109</v>
      </c>
      <c r="Y318">
        <v>5.0999999999999997E-2</v>
      </c>
      <c r="AA318">
        <v>76474.539999999994</v>
      </c>
      <c r="AB318">
        <v>0</v>
      </c>
      <c r="AC318">
        <v>0</v>
      </c>
      <c r="AD318">
        <v>0</v>
      </c>
      <c r="AE318">
        <v>11397.1</v>
      </c>
      <c r="AF318">
        <v>0</v>
      </c>
      <c r="AG318">
        <v>0</v>
      </c>
      <c r="AH318">
        <v>0</v>
      </c>
      <c r="AI318">
        <v>6.71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5.0999999999999997E-2</v>
      </c>
      <c r="AU318" t="s">
        <v>6</v>
      </c>
      <c r="AV318">
        <v>0</v>
      </c>
      <c r="AW318">
        <v>2</v>
      </c>
      <c r="AX318">
        <v>28048214</v>
      </c>
      <c r="AY318">
        <v>1</v>
      </c>
      <c r="AZ318">
        <v>0</v>
      </c>
      <c r="BA318">
        <v>294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Y318*Source!I105</f>
        <v>0.10199999999999999</v>
      </c>
      <c r="CY318">
        <f>AA318</f>
        <v>76474.539999999994</v>
      </c>
      <c r="CZ318">
        <f>AE318</f>
        <v>11397.1</v>
      </c>
      <c r="DA318">
        <f>AI318</f>
        <v>6.71</v>
      </c>
      <c r="DB318">
        <f>ROUND(ROUND(AT318*CZ318,2),2)</f>
        <v>581.25</v>
      </c>
      <c r="DC318">
        <f>ROUND(ROUND(AT318*AG318,2),2)</f>
        <v>0</v>
      </c>
    </row>
    <row r="319" spans="1:107" x14ac:dyDescent="0.2">
      <c r="A319">
        <f>ROW(Source!A110)</f>
        <v>110</v>
      </c>
      <c r="B319">
        <v>28045047</v>
      </c>
      <c r="C319">
        <v>28048217</v>
      </c>
      <c r="D319">
        <v>25418547</v>
      </c>
      <c r="E319">
        <v>1</v>
      </c>
      <c r="F319">
        <v>1</v>
      </c>
      <c r="G319">
        <v>1</v>
      </c>
      <c r="H319">
        <v>1</v>
      </c>
      <c r="I319" t="s">
        <v>590</v>
      </c>
      <c r="J319" t="s">
        <v>6</v>
      </c>
      <c r="K319" t="s">
        <v>591</v>
      </c>
      <c r="L319">
        <v>1191</v>
      </c>
      <c r="N319">
        <v>1013</v>
      </c>
      <c r="O319" t="s">
        <v>401</v>
      </c>
      <c r="P319" t="s">
        <v>401</v>
      </c>
      <c r="Q319">
        <v>1</v>
      </c>
      <c r="W319">
        <v>0</v>
      </c>
      <c r="X319">
        <v>-784637506</v>
      </c>
      <c r="Y319">
        <v>72.449999999999989</v>
      </c>
      <c r="AA319">
        <v>0</v>
      </c>
      <c r="AB319">
        <v>0</v>
      </c>
      <c r="AC319">
        <v>0</v>
      </c>
      <c r="AD319">
        <v>8.74</v>
      </c>
      <c r="AE319">
        <v>0</v>
      </c>
      <c r="AF319">
        <v>0</v>
      </c>
      <c r="AG319">
        <v>0</v>
      </c>
      <c r="AH319">
        <v>8.74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63</v>
      </c>
      <c r="AU319" t="s">
        <v>73</v>
      </c>
      <c r="AV319">
        <v>1</v>
      </c>
      <c r="AW319">
        <v>2</v>
      </c>
      <c r="AX319">
        <v>28048218</v>
      </c>
      <c r="AY319">
        <v>1</v>
      </c>
      <c r="AZ319">
        <v>0</v>
      </c>
      <c r="BA319">
        <v>295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Y319*Source!I110</f>
        <v>28.979999999999997</v>
      </c>
      <c r="CY319">
        <f>AD319</f>
        <v>8.74</v>
      </c>
      <c r="CZ319">
        <f>AH319</f>
        <v>8.74</v>
      </c>
      <c r="DA319">
        <f>AL319</f>
        <v>1</v>
      </c>
      <c r="DB319">
        <f>ROUND((ROUND(AT319*CZ319,2)*1.15),2)</f>
        <v>633.21</v>
      </c>
      <c r="DC319">
        <f>ROUND((ROUND(AT319*AG319,2)*1.15),2)</f>
        <v>0</v>
      </c>
    </row>
    <row r="320" spans="1:107" x14ac:dyDescent="0.2">
      <c r="A320">
        <f>ROW(Source!A110)</f>
        <v>110</v>
      </c>
      <c r="B320">
        <v>28045047</v>
      </c>
      <c r="C320">
        <v>28048217</v>
      </c>
      <c r="D320">
        <v>25412928</v>
      </c>
      <c r="E320">
        <v>1</v>
      </c>
      <c r="F320">
        <v>1</v>
      </c>
      <c r="G320">
        <v>1</v>
      </c>
      <c r="H320">
        <v>1</v>
      </c>
      <c r="I320" t="s">
        <v>413</v>
      </c>
      <c r="J320" t="s">
        <v>6</v>
      </c>
      <c r="K320" t="s">
        <v>414</v>
      </c>
      <c r="L320">
        <v>1191</v>
      </c>
      <c r="N320">
        <v>1013</v>
      </c>
      <c r="O320" t="s">
        <v>401</v>
      </c>
      <c r="P320" t="s">
        <v>401</v>
      </c>
      <c r="Q320">
        <v>1</v>
      </c>
      <c r="W320">
        <v>0</v>
      </c>
      <c r="X320">
        <v>-1417349443</v>
      </c>
      <c r="Y320">
        <v>0.18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0.18</v>
      </c>
      <c r="AU320" t="s">
        <v>6</v>
      </c>
      <c r="AV320">
        <v>2</v>
      </c>
      <c r="AW320">
        <v>2</v>
      </c>
      <c r="AX320">
        <v>28048219</v>
      </c>
      <c r="AY320">
        <v>1</v>
      </c>
      <c r="AZ320">
        <v>2048</v>
      </c>
      <c r="BA320">
        <v>296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Y320*Source!I110</f>
        <v>7.1999999999999995E-2</v>
      </c>
      <c r="CY320">
        <f>AD320</f>
        <v>0</v>
      </c>
      <c r="CZ320">
        <f>AH320</f>
        <v>0</v>
      </c>
      <c r="DA320">
        <f>AL320</f>
        <v>1</v>
      </c>
      <c r="DB320">
        <f>ROUND(ROUND(AT320*CZ320,2),2)</f>
        <v>0</v>
      </c>
      <c r="DC320">
        <f>ROUND(ROUND(AT320*AG320,2),2)</f>
        <v>0</v>
      </c>
    </row>
    <row r="321" spans="1:107" x14ac:dyDescent="0.2">
      <c r="A321">
        <f>ROW(Source!A110)</f>
        <v>110</v>
      </c>
      <c r="B321">
        <v>28045047</v>
      </c>
      <c r="C321">
        <v>28048217</v>
      </c>
      <c r="D321">
        <v>25230510</v>
      </c>
      <c r="E321">
        <v>1</v>
      </c>
      <c r="F321">
        <v>1</v>
      </c>
      <c r="G321">
        <v>1</v>
      </c>
      <c r="H321">
        <v>2</v>
      </c>
      <c r="I321" t="s">
        <v>592</v>
      </c>
      <c r="J321" t="s">
        <v>593</v>
      </c>
      <c r="K321" t="s">
        <v>594</v>
      </c>
      <c r="L321">
        <v>1368</v>
      </c>
      <c r="N321">
        <v>1011</v>
      </c>
      <c r="O321" t="s">
        <v>405</v>
      </c>
      <c r="P321" t="s">
        <v>405</v>
      </c>
      <c r="Q321">
        <v>1</v>
      </c>
      <c r="W321">
        <v>0</v>
      </c>
      <c r="X321">
        <v>368031958</v>
      </c>
      <c r="Y321">
        <v>2.5000000000000001E-2</v>
      </c>
      <c r="AA321">
        <v>0</v>
      </c>
      <c r="AB321">
        <v>27.66</v>
      </c>
      <c r="AC321">
        <v>11.6</v>
      </c>
      <c r="AD321">
        <v>0</v>
      </c>
      <c r="AE321">
        <v>0</v>
      </c>
      <c r="AF321">
        <v>27.66</v>
      </c>
      <c r="AG321">
        <v>11.6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0.02</v>
      </c>
      <c r="AU321" t="s">
        <v>72</v>
      </c>
      <c r="AV321">
        <v>0</v>
      </c>
      <c r="AW321">
        <v>2</v>
      </c>
      <c r="AX321">
        <v>28048220</v>
      </c>
      <c r="AY321">
        <v>1</v>
      </c>
      <c r="AZ321">
        <v>0</v>
      </c>
      <c r="BA321">
        <v>297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Y321*Source!I110</f>
        <v>1.0000000000000002E-2</v>
      </c>
      <c r="CY321">
        <f>AB321</f>
        <v>27.66</v>
      </c>
      <c r="CZ321">
        <f>AF321</f>
        <v>27.66</v>
      </c>
      <c r="DA321">
        <f>AJ321</f>
        <v>1</v>
      </c>
      <c r="DB321">
        <f>ROUND((ROUND(AT321*CZ321,2)*1.25),2)</f>
        <v>0.69</v>
      </c>
      <c r="DC321">
        <f>ROUND((ROUND(AT321*AG321,2)*1.25),2)</f>
        <v>0.28999999999999998</v>
      </c>
    </row>
    <row r="322" spans="1:107" x14ac:dyDescent="0.2">
      <c r="A322">
        <f>ROW(Source!A110)</f>
        <v>110</v>
      </c>
      <c r="B322">
        <v>28045047</v>
      </c>
      <c r="C322">
        <v>28048217</v>
      </c>
      <c r="D322">
        <v>25231607</v>
      </c>
      <c r="E322">
        <v>1</v>
      </c>
      <c r="F322">
        <v>1</v>
      </c>
      <c r="G322">
        <v>1</v>
      </c>
      <c r="H322">
        <v>2</v>
      </c>
      <c r="I322" t="s">
        <v>421</v>
      </c>
      <c r="J322" t="s">
        <v>422</v>
      </c>
      <c r="K322" t="s">
        <v>423</v>
      </c>
      <c r="L322">
        <v>1368</v>
      </c>
      <c r="N322">
        <v>1011</v>
      </c>
      <c r="O322" t="s">
        <v>405</v>
      </c>
      <c r="P322" t="s">
        <v>405</v>
      </c>
      <c r="Q322">
        <v>1</v>
      </c>
      <c r="W322">
        <v>0</v>
      </c>
      <c r="X322">
        <v>1372534845</v>
      </c>
      <c r="Y322">
        <v>0.2</v>
      </c>
      <c r="AA322">
        <v>0</v>
      </c>
      <c r="AB322">
        <v>65.709999999999994</v>
      </c>
      <c r="AC322">
        <v>11.6</v>
      </c>
      <c r="AD322">
        <v>0</v>
      </c>
      <c r="AE322">
        <v>0</v>
      </c>
      <c r="AF322">
        <v>65.709999999999994</v>
      </c>
      <c r="AG322">
        <v>11.6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0.16</v>
      </c>
      <c r="AU322" t="s">
        <v>72</v>
      </c>
      <c r="AV322">
        <v>0</v>
      </c>
      <c r="AW322">
        <v>2</v>
      </c>
      <c r="AX322">
        <v>28048221</v>
      </c>
      <c r="AY322">
        <v>1</v>
      </c>
      <c r="AZ322">
        <v>0</v>
      </c>
      <c r="BA322">
        <v>298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Y322*Source!I110</f>
        <v>8.0000000000000016E-2</v>
      </c>
      <c r="CY322">
        <f>AB322</f>
        <v>65.709999999999994</v>
      </c>
      <c r="CZ322">
        <f>AF322</f>
        <v>65.709999999999994</v>
      </c>
      <c r="DA322">
        <f>AJ322</f>
        <v>1</v>
      </c>
      <c r="DB322">
        <f>ROUND((ROUND(AT322*CZ322,2)*1.25),2)</f>
        <v>13.14</v>
      </c>
      <c r="DC322">
        <f>ROUND((ROUND(AT322*AG322,2)*1.25),2)</f>
        <v>2.33</v>
      </c>
    </row>
    <row r="323" spans="1:107" x14ac:dyDescent="0.2">
      <c r="A323">
        <f>ROW(Source!A110)</f>
        <v>110</v>
      </c>
      <c r="B323">
        <v>28045047</v>
      </c>
      <c r="C323">
        <v>28048217</v>
      </c>
      <c r="D323">
        <v>25153356</v>
      </c>
      <c r="E323">
        <v>1</v>
      </c>
      <c r="F323">
        <v>1</v>
      </c>
      <c r="G323">
        <v>1</v>
      </c>
      <c r="H323">
        <v>3</v>
      </c>
      <c r="I323" t="s">
        <v>595</v>
      </c>
      <c r="J323" t="s">
        <v>596</v>
      </c>
      <c r="K323" t="s">
        <v>597</v>
      </c>
      <c r="L323">
        <v>1327</v>
      </c>
      <c r="N323">
        <v>1005</v>
      </c>
      <c r="O323" t="s">
        <v>160</v>
      </c>
      <c r="P323" t="s">
        <v>160</v>
      </c>
      <c r="Q323">
        <v>1</v>
      </c>
      <c r="W323">
        <v>0</v>
      </c>
      <c r="X323">
        <v>-1987926685</v>
      </c>
      <c r="Y323">
        <v>0.84</v>
      </c>
      <c r="AA323">
        <v>72.319999999999993</v>
      </c>
      <c r="AB323">
        <v>0</v>
      </c>
      <c r="AC323">
        <v>0</v>
      </c>
      <c r="AD323">
        <v>0</v>
      </c>
      <c r="AE323">
        <v>72.319999999999993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0.84</v>
      </c>
      <c r="AU323" t="s">
        <v>6</v>
      </c>
      <c r="AV323">
        <v>0</v>
      </c>
      <c r="AW323">
        <v>2</v>
      </c>
      <c r="AX323">
        <v>28048222</v>
      </c>
      <c r="AY323">
        <v>1</v>
      </c>
      <c r="AZ323">
        <v>0</v>
      </c>
      <c r="BA323">
        <v>299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Y323*Source!I110</f>
        <v>0.33600000000000002</v>
      </c>
      <c r="CY323">
        <f>AA323</f>
        <v>72.319999999999993</v>
      </c>
      <c r="CZ323">
        <f>AE323</f>
        <v>72.319999999999993</v>
      </c>
      <c r="DA323">
        <f>AI323</f>
        <v>1</v>
      </c>
      <c r="DB323">
        <f>ROUND(ROUND(AT323*CZ323,2),2)</f>
        <v>60.75</v>
      </c>
      <c r="DC323">
        <f>ROUND(ROUND(AT323*AG323,2),2)</f>
        <v>0</v>
      </c>
    </row>
    <row r="324" spans="1:107" x14ac:dyDescent="0.2">
      <c r="A324">
        <f>ROW(Source!A110)</f>
        <v>110</v>
      </c>
      <c r="B324">
        <v>28045047</v>
      </c>
      <c r="C324">
        <v>28048217</v>
      </c>
      <c r="D324">
        <v>25153690</v>
      </c>
      <c r="E324">
        <v>1</v>
      </c>
      <c r="F324">
        <v>1</v>
      </c>
      <c r="G324">
        <v>1</v>
      </c>
      <c r="H324">
        <v>3</v>
      </c>
      <c r="I324" t="s">
        <v>598</v>
      </c>
      <c r="J324" t="s">
        <v>599</v>
      </c>
      <c r="K324" t="s">
        <v>600</v>
      </c>
      <c r="L324">
        <v>1346</v>
      </c>
      <c r="N324">
        <v>1009</v>
      </c>
      <c r="O324" t="s">
        <v>197</v>
      </c>
      <c r="P324" t="s">
        <v>197</v>
      </c>
      <c r="Q324">
        <v>1</v>
      </c>
      <c r="W324">
        <v>0</v>
      </c>
      <c r="X324">
        <v>813963326</v>
      </c>
      <c r="Y324">
        <v>0.31</v>
      </c>
      <c r="AA324">
        <v>1.82</v>
      </c>
      <c r="AB324">
        <v>0</v>
      </c>
      <c r="AC324">
        <v>0</v>
      </c>
      <c r="AD324">
        <v>0</v>
      </c>
      <c r="AE324">
        <v>1.82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0.31</v>
      </c>
      <c r="AU324" t="s">
        <v>6</v>
      </c>
      <c r="AV324">
        <v>0</v>
      </c>
      <c r="AW324">
        <v>2</v>
      </c>
      <c r="AX324">
        <v>28048223</v>
      </c>
      <c r="AY324">
        <v>1</v>
      </c>
      <c r="AZ324">
        <v>0</v>
      </c>
      <c r="BA324">
        <v>300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Y324*Source!I110</f>
        <v>0.124</v>
      </c>
      <c r="CY324">
        <f>AA324</f>
        <v>1.82</v>
      </c>
      <c r="CZ324">
        <f>AE324</f>
        <v>1.82</v>
      </c>
      <c r="DA324">
        <f>AI324</f>
        <v>1</v>
      </c>
      <c r="DB324">
        <f>ROUND(ROUND(AT324*CZ324,2),2)</f>
        <v>0.56000000000000005</v>
      </c>
      <c r="DC324">
        <f>ROUND(ROUND(AT324*AG324,2),2)</f>
        <v>0</v>
      </c>
    </row>
    <row r="325" spans="1:107" x14ac:dyDescent="0.2">
      <c r="A325">
        <f>ROW(Source!A110)</f>
        <v>110</v>
      </c>
      <c r="B325">
        <v>28045047</v>
      </c>
      <c r="C325">
        <v>28048217</v>
      </c>
      <c r="D325">
        <v>25185882</v>
      </c>
      <c r="E325">
        <v>1</v>
      </c>
      <c r="F325">
        <v>1</v>
      </c>
      <c r="G325">
        <v>1</v>
      </c>
      <c r="H325">
        <v>3</v>
      </c>
      <c r="I325" t="s">
        <v>218</v>
      </c>
      <c r="J325" t="s">
        <v>220</v>
      </c>
      <c r="K325" t="s">
        <v>219</v>
      </c>
      <c r="L325">
        <v>1348</v>
      </c>
      <c r="N325">
        <v>1009</v>
      </c>
      <c r="O325" t="s">
        <v>24</v>
      </c>
      <c r="P325" t="s">
        <v>24</v>
      </c>
      <c r="Q325">
        <v>1000</v>
      </c>
      <c r="W325">
        <v>0</v>
      </c>
      <c r="X325">
        <v>-582481889</v>
      </c>
      <c r="Y325">
        <v>3.3000000000000002E-2</v>
      </c>
      <c r="AA325">
        <v>13287.69</v>
      </c>
      <c r="AB325">
        <v>0</v>
      </c>
      <c r="AC325">
        <v>0</v>
      </c>
      <c r="AD325">
        <v>0</v>
      </c>
      <c r="AE325">
        <v>13287.69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0</v>
      </c>
      <c r="AP325">
        <v>0</v>
      </c>
      <c r="AQ325">
        <v>0</v>
      </c>
      <c r="AR325">
        <v>0</v>
      </c>
      <c r="AS325" t="s">
        <v>6</v>
      </c>
      <c r="AT325">
        <v>3.3000000000000002E-2</v>
      </c>
      <c r="AU325" t="s">
        <v>6</v>
      </c>
      <c r="AV325">
        <v>0</v>
      </c>
      <c r="AW325">
        <v>1</v>
      </c>
      <c r="AX325">
        <v>-1</v>
      </c>
      <c r="AY325">
        <v>0</v>
      </c>
      <c r="AZ325">
        <v>0</v>
      </c>
      <c r="BA325" t="s">
        <v>6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Y325*Source!I110</f>
        <v>1.3200000000000002E-2</v>
      </c>
      <c r="CY325">
        <f>AA325</f>
        <v>13287.69</v>
      </c>
      <c r="CZ325">
        <f>AE325</f>
        <v>13287.69</v>
      </c>
      <c r="DA325">
        <f>AI325</f>
        <v>1</v>
      </c>
      <c r="DB325">
        <f>ROUND(ROUND(AT325*CZ325,2),2)</f>
        <v>438.49</v>
      </c>
      <c r="DC325">
        <f>ROUND(ROUND(AT325*AG325,2),2)</f>
        <v>0</v>
      </c>
    </row>
    <row r="326" spans="1:107" x14ac:dyDescent="0.2">
      <c r="A326">
        <f>ROW(Source!A110)</f>
        <v>110</v>
      </c>
      <c r="B326">
        <v>28045047</v>
      </c>
      <c r="C326">
        <v>28048217</v>
      </c>
      <c r="D326">
        <v>25186102</v>
      </c>
      <c r="E326">
        <v>1</v>
      </c>
      <c r="F326">
        <v>1</v>
      </c>
      <c r="G326">
        <v>1</v>
      </c>
      <c r="H326">
        <v>3</v>
      </c>
      <c r="I326" t="s">
        <v>214</v>
      </c>
      <c r="J326" t="s">
        <v>216</v>
      </c>
      <c r="K326" t="s">
        <v>215</v>
      </c>
      <c r="L326">
        <v>1346</v>
      </c>
      <c r="N326">
        <v>1009</v>
      </c>
      <c r="O326" t="s">
        <v>197</v>
      </c>
      <c r="P326" t="s">
        <v>197</v>
      </c>
      <c r="Q326">
        <v>1</v>
      </c>
      <c r="W326">
        <v>0</v>
      </c>
      <c r="X326">
        <v>-1882449180</v>
      </c>
      <c r="Y326">
        <v>22</v>
      </c>
      <c r="AA326">
        <v>51.46</v>
      </c>
      <c r="AB326">
        <v>0</v>
      </c>
      <c r="AC326">
        <v>0</v>
      </c>
      <c r="AD326">
        <v>0</v>
      </c>
      <c r="AE326">
        <v>51.46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0</v>
      </c>
      <c r="AP326">
        <v>0</v>
      </c>
      <c r="AQ326">
        <v>0</v>
      </c>
      <c r="AR326">
        <v>0</v>
      </c>
      <c r="AS326" t="s">
        <v>6</v>
      </c>
      <c r="AT326">
        <v>22</v>
      </c>
      <c r="AU326" t="s">
        <v>6</v>
      </c>
      <c r="AV326">
        <v>0</v>
      </c>
      <c r="AW326">
        <v>1</v>
      </c>
      <c r="AX326">
        <v>-1</v>
      </c>
      <c r="AY326">
        <v>0</v>
      </c>
      <c r="AZ326">
        <v>0</v>
      </c>
      <c r="BA326" t="s">
        <v>6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Y326*Source!I110</f>
        <v>8.8000000000000007</v>
      </c>
      <c r="CY326">
        <f>AA326</f>
        <v>51.46</v>
      </c>
      <c r="CZ326">
        <f>AE326</f>
        <v>51.46</v>
      </c>
      <c r="DA326">
        <f>AI326</f>
        <v>1</v>
      </c>
      <c r="DB326">
        <f>ROUND(ROUND(AT326*CZ326,2),2)</f>
        <v>1132.1199999999999</v>
      </c>
      <c r="DC326">
        <f>ROUND(ROUND(AT326*AG326,2),2)</f>
        <v>0</v>
      </c>
    </row>
    <row r="327" spans="1:107" x14ac:dyDescent="0.2">
      <c r="A327">
        <f>ROW(Source!A110)</f>
        <v>110</v>
      </c>
      <c r="B327">
        <v>28045047</v>
      </c>
      <c r="C327">
        <v>28048217</v>
      </c>
      <c r="D327">
        <v>25187360</v>
      </c>
      <c r="E327">
        <v>1</v>
      </c>
      <c r="F327">
        <v>1</v>
      </c>
      <c r="G327">
        <v>1</v>
      </c>
      <c r="H327">
        <v>3</v>
      </c>
      <c r="I327" t="s">
        <v>601</v>
      </c>
      <c r="J327" t="s">
        <v>602</v>
      </c>
      <c r="K327" t="s">
        <v>603</v>
      </c>
      <c r="L327">
        <v>1348</v>
      </c>
      <c r="N327">
        <v>1009</v>
      </c>
      <c r="O327" t="s">
        <v>24</v>
      </c>
      <c r="P327" t="s">
        <v>24</v>
      </c>
      <c r="Q327">
        <v>1000</v>
      </c>
      <c r="W327">
        <v>0</v>
      </c>
      <c r="X327">
        <v>181729109</v>
      </c>
      <c r="Y327">
        <v>5.5E-2</v>
      </c>
      <c r="AA327">
        <v>11397.1</v>
      </c>
      <c r="AB327">
        <v>0</v>
      </c>
      <c r="AC327">
        <v>0</v>
      </c>
      <c r="AD327">
        <v>0</v>
      </c>
      <c r="AE327">
        <v>11397.1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5.5E-2</v>
      </c>
      <c r="AU327" t="s">
        <v>6</v>
      </c>
      <c r="AV327">
        <v>0</v>
      </c>
      <c r="AW327">
        <v>2</v>
      </c>
      <c r="AX327">
        <v>28048226</v>
      </c>
      <c r="AY327">
        <v>1</v>
      </c>
      <c r="AZ327">
        <v>0</v>
      </c>
      <c r="BA327">
        <v>303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Y327*Source!I110</f>
        <v>2.2000000000000002E-2</v>
      </c>
      <c r="CY327">
        <f>AA327</f>
        <v>11397.1</v>
      </c>
      <c r="CZ327">
        <f>AE327</f>
        <v>11397.1</v>
      </c>
      <c r="DA327">
        <f>AI327</f>
        <v>1</v>
      </c>
      <c r="DB327">
        <f>ROUND(ROUND(AT327*CZ327,2),2)</f>
        <v>626.84</v>
      </c>
      <c r="DC327">
        <f>ROUND(ROUND(AT327*AG327,2),2)</f>
        <v>0</v>
      </c>
    </row>
    <row r="328" spans="1:107" x14ac:dyDescent="0.2">
      <c r="A328">
        <f>ROW(Source!A111)</f>
        <v>111</v>
      </c>
      <c r="B328">
        <v>28045061</v>
      </c>
      <c r="C328">
        <v>28048217</v>
      </c>
      <c r="D328">
        <v>25418547</v>
      </c>
      <c r="E328">
        <v>1</v>
      </c>
      <c r="F328">
        <v>1</v>
      </c>
      <c r="G328">
        <v>1</v>
      </c>
      <c r="H328">
        <v>1</v>
      </c>
      <c r="I328" t="s">
        <v>590</v>
      </c>
      <c r="J328" t="s">
        <v>6</v>
      </c>
      <c r="K328" t="s">
        <v>591</v>
      </c>
      <c r="L328">
        <v>1191</v>
      </c>
      <c r="N328">
        <v>1013</v>
      </c>
      <c r="O328" t="s">
        <v>401</v>
      </c>
      <c r="P328" t="s">
        <v>401</v>
      </c>
      <c r="Q328">
        <v>1</v>
      </c>
      <c r="W328">
        <v>0</v>
      </c>
      <c r="X328">
        <v>-784637506</v>
      </c>
      <c r="Y328">
        <v>72.449999999999989</v>
      </c>
      <c r="AA328">
        <v>0</v>
      </c>
      <c r="AB328">
        <v>0</v>
      </c>
      <c r="AC328">
        <v>0</v>
      </c>
      <c r="AD328">
        <v>58.65</v>
      </c>
      <c r="AE328">
        <v>0</v>
      </c>
      <c r="AF328">
        <v>0</v>
      </c>
      <c r="AG328">
        <v>0</v>
      </c>
      <c r="AH328">
        <v>8.74</v>
      </c>
      <c r="AI328">
        <v>1</v>
      </c>
      <c r="AJ328">
        <v>1</v>
      </c>
      <c r="AK328">
        <v>1</v>
      </c>
      <c r="AL328">
        <v>6.71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6</v>
      </c>
      <c r="AT328">
        <v>63</v>
      </c>
      <c r="AU328" t="s">
        <v>73</v>
      </c>
      <c r="AV328">
        <v>1</v>
      </c>
      <c r="AW328">
        <v>2</v>
      </c>
      <c r="AX328">
        <v>28048218</v>
      </c>
      <c r="AY328">
        <v>1</v>
      </c>
      <c r="AZ328">
        <v>0</v>
      </c>
      <c r="BA328">
        <v>304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Y328*Source!I111</f>
        <v>28.979999999999997</v>
      </c>
      <c r="CY328">
        <f>AD328</f>
        <v>58.65</v>
      </c>
      <c r="CZ328">
        <f>AH328</f>
        <v>8.74</v>
      </c>
      <c r="DA328">
        <f>AL328</f>
        <v>6.71</v>
      </c>
      <c r="DB328">
        <f>ROUND((ROUND(AT328*CZ328,2)*1.15),2)</f>
        <v>633.21</v>
      </c>
      <c r="DC328">
        <f>ROUND((ROUND(AT328*AG328,2)*1.15),2)</f>
        <v>0</v>
      </c>
    </row>
    <row r="329" spans="1:107" x14ac:dyDescent="0.2">
      <c r="A329">
        <f>ROW(Source!A111)</f>
        <v>111</v>
      </c>
      <c r="B329">
        <v>28045061</v>
      </c>
      <c r="C329">
        <v>28048217</v>
      </c>
      <c r="D329">
        <v>25412928</v>
      </c>
      <c r="E329">
        <v>1</v>
      </c>
      <c r="F329">
        <v>1</v>
      </c>
      <c r="G329">
        <v>1</v>
      </c>
      <c r="H329">
        <v>1</v>
      </c>
      <c r="I329" t="s">
        <v>413</v>
      </c>
      <c r="J329" t="s">
        <v>6</v>
      </c>
      <c r="K329" t="s">
        <v>414</v>
      </c>
      <c r="L329">
        <v>1191</v>
      </c>
      <c r="N329">
        <v>1013</v>
      </c>
      <c r="O329" t="s">
        <v>401</v>
      </c>
      <c r="P329" t="s">
        <v>401</v>
      </c>
      <c r="Q329">
        <v>1</v>
      </c>
      <c r="W329">
        <v>0</v>
      </c>
      <c r="X329">
        <v>-1417349443</v>
      </c>
      <c r="Y329">
        <v>0.18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6.71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0.18</v>
      </c>
      <c r="AU329" t="s">
        <v>6</v>
      </c>
      <c r="AV329">
        <v>2</v>
      </c>
      <c r="AW329">
        <v>2</v>
      </c>
      <c r="AX329">
        <v>28048219</v>
      </c>
      <c r="AY329">
        <v>1</v>
      </c>
      <c r="AZ329">
        <v>2048</v>
      </c>
      <c r="BA329">
        <v>305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Y329*Source!I111</f>
        <v>7.1999999999999995E-2</v>
      </c>
      <c r="CY329">
        <f>AD329</f>
        <v>0</v>
      </c>
      <c r="CZ329">
        <f>AH329</f>
        <v>0</v>
      </c>
      <c r="DA329">
        <f>AL329</f>
        <v>1</v>
      </c>
      <c r="DB329">
        <f>ROUND(ROUND(AT329*CZ329,2),2)</f>
        <v>0</v>
      </c>
      <c r="DC329">
        <f>ROUND(ROUND(AT329*AG329,2),2)</f>
        <v>0</v>
      </c>
    </row>
    <row r="330" spans="1:107" x14ac:dyDescent="0.2">
      <c r="A330">
        <f>ROW(Source!A111)</f>
        <v>111</v>
      </c>
      <c r="B330">
        <v>28045061</v>
      </c>
      <c r="C330">
        <v>28048217</v>
      </c>
      <c r="D330">
        <v>25230510</v>
      </c>
      <c r="E330">
        <v>1</v>
      </c>
      <c r="F330">
        <v>1</v>
      </c>
      <c r="G330">
        <v>1</v>
      </c>
      <c r="H330">
        <v>2</v>
      </c>
      <c r="I330" t="s">
        <v>592</v>
      </c>
      <c r="J330" t="s">
        <v>593</v>
      </c>
      <c r="K330" t="s">
        <v>594</v>
      </c>
      <c r="L330">
        <v>1368</v>
      </c>
      <c r="N330">
        <v>1011</v>
      </c>
      <c r="O330" t="s">
        <v>405</v>
      </c>
      <c r="P330" t="s">
        <v>405</v>
      </c>
      <c r="Q330">
        <v>1</v>
      </c>
      <c r="W330">
        <v>0</v>
      </c>
      <c r="X330">
        <v>368031958</v>
      </c>
      <c r="Y330">
        <v>2.5000000000000001E-2</v>
      </c>
      <c r="AA330">
        <v>0</v>
      </c>
      <c r="AB330">
        <v>185.6</v>
      </c>
      <c r="AC330">
        <v>11.6</v>
      </c>
      <c r="AD330">
        <v>0</v>
      </c>
      <c r="AE330">
        <v>0</v>
      </c>
      <c r="AF330">
        <v>27.66</v>
      </c>
      <c r="AG330">
        <v>11.6</v>
      </c>
      <c r="AH330">
        <v>0</v>
      </c>
      <c r="AI330">
        <v>1</v>
      </c>
      <c r="AJ330">
        <v>6.71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6</v>
      </c>
      <c r="AT330">
        <v>0.02</v>
      </c>
      <c r="AU330" t="s">
        <v>72</v>
      </c>
      <c r="AV330">
        <v>0</v>
      </c>
      <c r="AW330">
        <v>2</v>
      </c>
      <c r="AX330">
        <v>28048220</v>
      </c>
      <c r="AY330">
        <v>1</v>
      </c>
      <c r="AZ330">
        <v>0</v>
      </c>
      <c r="BA330">
        <v>306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Y330*Source!I111</f>
        <v>1.0000000000000002E-2</v>
      </c>
      <c r="CY330">
        <f>AB330</f>
        <v>185.6</v>
      </c>
      <c r="CZ330">
        <f>AF330</f>
        <v>27.66</v>
      </c>
      <c r="DA330">
        <f>AJ330</f>
        <v>6.71</v>
      </c>
      <c r="DB330">
        <f>ROUND((ROUND(AT330*CZ330,2)*1.25),2)</f>
        <v>0.69</v>
      </c>
      <c r="DC330">
        <f>ROUND((ROUND(AT330*AG330,2)*1.25),2)</f>
        <v>0.28999999999999998</v>
      </c>
    </row>
    <row r="331" spans="1:107" x14ac:dyDescent="0.2">
      <c r="A331">
        <f>ROW(Source!A111)</f>
        <v>111</v>
      </c>
      <c r="B331">
        <v>28045061</v>
      </c>
      <c r="C331">
        <v>28048217</v>
      </c>
      <c r="D331">
        <v>25231607</v>
      </c>
      <c r="E331">
        <v>1</v>
      </c>
      <c r="F331">
        <v>1</v>
      </c>
      <c r="G331">
        <v>1</v>
      </c>
      <c r="H331">
        <v>2</v>
      </c>
      <c r="I331" t="s">
        <v>421</v>
      </c>
      <c r="J331" t="s">
        <v>422</v>
      </c>
      <c r="K331" t="s">
        <v>423</v>
      </c>
      <c r="L331">
        <v>1368</v>
      </c>
      <c r="N331">
        <v>1011</v>
      </c>
      <c r="O331" t="s">
        <v>405</v>
      </c>
      <c r="P331" t="s">
        <v>405</v>
      </c>
      <c r="Q331">
        <v>1</v>
      </c>
      <c r="W331">
        <v>0</v>
      </c>
      <c r="X331">
        <v>1372534845</v>
      </c>
      <c r="Y331">
        <v>0.2</v>
      </c>
      <c r="AA331">
        <v>0</v>
      </c>
      <c r="AB331">
        <v>440.91</v>
      </c>
      <c r="AC331">
        <v>11.6</v>
      </c>
      <c r="AD331">
        <v>0</v>
      </c>
      <c r="AE331">
        <v>0</v>
      </c>
      <c r="AF331">
        <v>65.709999999999994</v>
      </c>
      <c r="AG331">
        <v>11.6</v>
      </c>
      <c r="AH331">
        <v>0</v>
      </c>
      <c r="AI331">
        <v>1</v>
      </c>
      <c r="AJ331">
        <v>6.71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0.16</v>
      </c>
      <c r="AU331" t="s">
        <v>72</v>
      </c>
      <c r="AV331">
        <v>0</v>
      </c>
      <c r="AW331">
        <v>2</v>
      </c>
      <c r="AX331">
        <v>28048221</v>
      </c>
      <c r="AY331">
        <v>1</v>
      </c>
      <c r="AZ331">
        <v>0</v>
      </c>
      <c r="BA331">
        <v>307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Y331*Source!I111</f>
        <v>8.0000000000000016E-2</v>
      </c>
      <c r="CY331">
        <f>AB331</f>
        <v>440.91</v>
      </c>
      <c r="CZ331">
        <f>AF331</f>
        <v>65.709999999999994</v>
      </c>
      <c r="DA331">
        <f>AJ331</f>
        <v>6.71</v>
      </c>
      <c r="DB331">
        <f>ROUND((ROUND(AT331*CZ331,2)*1.25),2)</f>
        <v>13.14</v>
      </c>
      <c r="DC331">
        <f>ROUND((ROUND(AT331*AG331,2)*1.25),2)</f>
        <v>2.33</v>
      </c>
    </row>
    <row r="332" spans="1:107" x14ac:dyDescent="0.2">
      <c r="A332">
        <f>ROW(Source!A111)</f>
        <v>111</v>
      </c>
      <c r="B332">
        <v>28045061</v>
      </c>
      <c r="C332">
        <v>28048217</v>
      </c>
      <c r="D332">
        <v>25153356</v>
      </c>
      <c r="E332">
        <v>1</v>
      </c>
      <c r="F332">
        <v>1</v>
      </c>
      <c r="G332">
        <v>1</v>
      </c>
      <c r="H332">
        <v>3</v>
      </c>
      <c r="I332" t="s">
        <v>595</v>
      </c>
      <c r="J332" t="s">
        <v>596</v>
      </c>
      <c r="K332" t="s">
        <v>597</v>
      </c>
      <c r="L332">
        <v>1327</v>
      </c>
      <c r="N332">
        <v>1005</v>
      </c>
      <c r="O332" t="s">
        <v>160</v>
      </c>
      <c r="P332" t="s">
        <v>160</v>
      </c>
      <c r="Q332">
        <v>1</v>
      </c>
      <c r="W332">
        <v>0</v>
      </c>
      <c r="X332">
        <v>-1987926685</v>
      </c>
      <c r="Y332">
        <v>0.84</v>
      </c>
      <c r="AA332">
        <v>485.27</v>
      </c>
      <c r="AB332">
        <v>0</v>
      </c>
      <c r="AC332">
        <v>0</v>
      </c>
      <c r="AD332">
        <v>0</v>
      </c>
      <c r="AE332">
        <v>72.319999999999993</v>
      </c>
      <c r="AF332">
        <v>0</v>
      </c>
      <c r="AG332">
        <v>0</v>
      </c>
      <c r="AH332">
        <v>0</v>
      </c>
      <c r="AI332">
        <v>6.71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0.84</v>
      </c>
      <c r="AU332" t="s">
        <v>6</v>
      </c>
      <c r="AV332">
        <v>0</v>
      </c>
      <c r="AW332">
        <v>2</v>
      </c>
      <c r="AX332">
        <v>28048222</v>
      </c>
      <c r="AY332">
        <v>1</v>
      </c>
      <c r="AZ332">
        <v>0</v>
      </c>
      <c r="BA332">
        <v>308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Y332*Source!I111</f>
        <v>0.33600000000000002</v>
      </c>
      <c r="CY332">
        <f>AA332</f>
        <v>485.27</v>
      </c>
      <c r="CZ332">
        <f>AE332</f>
        <v>72.319999999999993</v>
      </c>
      <c r="DA332">
        <f>AI332</f>
        <v>6.71</v>
      </c>
      <c r="DB332">
        <f>ROUND(ROUND(AT332*CZ332,2),2)</f>
        <v>60.75</v>
      </c>
      <c r="DC332">
        <f>ROUND(ROUND(AT332*AG332,2),2)</f>
        <v>0</v>
      </c>
    </row>
    <row r="333" spans="1:107" x14ac:dyDescent="0.2">
      <c r="A333">
        <f>ROW(Source!A111)</f>
        <v>111</v>
      </c>
      <c r="B333">
        <v>28045061</v>
      </c>
      <c r="C333">
        <v>28048217</v>
      </c>
      <c r="D333">
        <v>25153690</v>
      </c>
      <c r="E333">
        <v>1</v>
      </c>
      <c r="F333">
        <v>1</v>
      </c>
      <c r="G333">
        <v>1</v>
      </c>
      <c r="H333">
        <v>3</v>
      </c>
      <c r="I333" t="s">
        <v>598</v>
      </c>
      <c r="J333" t="s">
        <v>599</v>
      </c>
      <c r="K333" t="s">
        <v>600</v>
      </c>
      <c r="L333">
        <v>1346</v>
      </c>
      <c r="N333">
        <v>1009</v>
      </c>
      <c r="O333" t="s">
        <v>197</v>
      </c>
      <c r="P333" t="s">
        <v>197</v>
      </c>
      <c r="Q333">
        <v>1</v>
      </c>
      <c r="W333">
        <v>0</v>
      </c>
      <c r="X333">
        <v>813963326</v>
      </c>
      <c r="Y333">
        <v>0.31</v>
      </c>
      <c r="AA333">
        <v>12.21</v>
      </c>
      <c r="AB333">
        <v>0</v>
      </c>
      <c r="AC333">
        <v>0</v>
      </c>
      <c r="AD333">
        <v>0</v>
      </c>
      <c r="AE333">
        <v>1.82</v>
      </c>
      <c r="AF333">
        <v>0</v>
      </c>
      <c r="AG333">
        <v>0</v>
      </c>
      <c r="AH333">
        <v>0</v>
      </c>
      <c r="AI333">
        <v>6.71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0.31</v>
      </c>
      <c r="AU333" t="s">
        <v>6</v>
      </c>
      <c r="AV333">
        <v>0</v>
      </c>
      <c r="AW333">
        <v>2</v>
      </c>
      <c r="AX333">
        <v>28048223</v>
      </c>
      <c r="AY333">
        <v>1</v>
      </c>
      <c r="AZ333">
        <v>0</v>
      </c>
      <c r="BA333">
        <v>309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Y333*Source!I111</f>
        <v>0.124</v>
      </c>
      <c r="CY333">
        <f>AA333</f>
        <v>12.21</v>
      </c>
      <c r="CZ333">
        <f>AE333</f>
        <v>1.82</v>
      </c>
      <c r="DA333">
        <f>AI333</f>
        <v>6.71</v>
      </c>
      <c r="DB333">
        <f>ROUND(ROUND(AT333*CZ333,2),2)</f>
        <v>0.56000000000000005</v>
      </c>
      <c r="DC333">
        <f>ROUND(ROUND(AT333*AG333,2),2)</f>
        <v>0</v>
      </c>
    </row>
    <row r="334" spans="1:107" x14ac:dyDescent="0.2">
      <c r="A334">
        <f>ROW(Source!A111)</f>
        <v>111</v>
      </c>
      <c r="B334">
        <v>28045061</v>
      </c>
      <c r="C334">
        <v>28048217</v>
      </c>
      <c r="D334">
        <v>25185882</v>
      </c>
      <c r="E334">
        <v>1</v>
      </c>
      <c r="F334">
        <v>1</v>
      </c>
      <c r="G334">
        <v>1</v>
      </c>
      <c r="H334">
        <v>3</v>
      </c>
      <c r="I334" t="s">
        <v>218</v>
      </c>
      <c r="J334" t="s">
        <v>220</v>
      </c>
      <c r="K334" t="s">
        <v>219</v>
      </c>
      <c r="L334">
        <v>1348</v>
      </c>
      <c r="N334">
        <v>1009</v>
      </c>
      <c r="O334" t="s">
        <v>24</v>
      </c>
      <c r="P334" t="s">
        <v>24</v>
      </c>
      <c r="Q334">
        <v>1000</v>
      </c>
      <c r="W334">
        <v>0</v>
      </c>
      <c r="X334">
        <v>-582481889</v>
      </c>
      <c r="Y334">
        <v>3.3000000000000002E-2</v>
      </c>
      <c r="AA334">
        <v>89160.4</v>
      </c>
      <c r="AB334">
        <v>0</v>
      </c>
      <c r="AC334">
        <v>0</v>
      </c>
      <c r="AD334">
        <v>0</v>
      </c>
      <c r="AE334">
        <v>13287.69</v>
      </c>
      <c r="AF334">
        <v>0</v>
      </c>
      <c r="AG334">
        <v>0</v>
      </c>
      <c r="AH334">
        <v>0</v>
      </c>
      <c r="AI334">
        <v>6.71</v>
      </c>
      <c r="AJ334">
        <v>1</v>
      </c>
      <c r="AK334">
        <v>1</v>
      </c>
      <c r="AL334">
        <v>1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6</v>
      </c>
      <c r="AT334">
        <v>3.3000000000000002E-2</v>
      </c>
      <c r="AU334" t="s">
        <v>6</v>
      </c>
      <c r="AV334">
        <v>0</v>
      </c>
      <c r="AW334">
        <v>1</v>
      </c>
      <c r="AX334">
        <v>-1</v>
      </c>
      <c r="AY334">
        <v>0</v>
      </c>
      <c r="AZ334">
        <v>0</v>
      </c>
      <c r="BA334" t="s">
        <v>6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Y334*Source!I111</f>
        <v>1.3200000000000002E-2</v>
      </c>
      <c r="CY334">
        <f>AA334</f>
        <v>89160.4</v>
      </c>
      <c r="CZ334">
        <f>AE334</f>
        <v>13287.69</v>
      </c>
      <c r="DA334">
        <f>AI334</f>
        <v>6.71</v>
      </c>
      <c r="DB334">
        <f>ROUND(ROUND(AT334*CZ334,2),2)</f>
        <v>438.49</v>
      </c>
      <c r="DC334">
        <f>ROUND(ROUND(AT334*AG334,2),2)</f>
        <v>0</v>
      </c>
    </row>
    <row r="335" spans="1:107" x14ac:dyDescent="0.2">
      <c r="A335">
        <f>ROW(Source!A111)</f>
        <v>111</v>
      </c>
      <c r="B335">
        <v>28045061</v>
      </c>
      <c r="C335">
        <v>28048217</v>
      </c>
      <c r="D335">
        <v>25186102</v>
      </c>
      <c r="E335">
        <v>1</v>
      </c>
      <c r="F335">
        <v>1</v>
      </c>
      <c r="G335">
        <v>1</v>
      </c>
      <c r="H335">
        <v>3</v>
      </c>
      <c r="I335" t="s">
        <v>214</v>
      </c>
      <c r="J335" t="s">
        <v>216</v>
      </c>
      <c r="K335" t="s">
        <v>215</v>
      </c>
      <c r="L335">
        <v>1346</v>
      </c>
      <c r="N335">
        <v>1009</v>
      </c>
      <c r="O335" t="s">
        <v>197</v>
      </c>
      <c r="P335" t="s">
        <v>197</v>
      </c>
      <c r="Q335">
        <v>1</v>
      </c>
      <c r="W335">
        <v>0</v>
      </c>
      <c r="X335">
        <v>-1882449180</v>
      </c>
      <c r="Y335">
        <v>22</v>
      </c>
      <c r="AA335">
        <v>345.3</v>
      </c>
      <c r="AB335">
        <v>0</v>
      </c>
      <c r="AC335">
        <v>0</v>
      </c>
      <c r="AD335">
        <v>0</v>
      </c>
      <c r="AE335">
        <v>51.46</v>
      </c>
      <c r="AF335">
        <v>0</v>
      </c>
      <c r="AG335">
        <v>0</v>
      </c>
      <c r="AH335">
        <v>0</v>
      </c>
      <c r="AI335">
        <v>6.71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6</v>
      </c>
      <c r="AT335">
        <v>22</v>
      </c>
      <c r="AU335" t="s">
        <v>6</v>
      </c>
      <c r="AV335">
        <v>0</v>
      </c>
      <c r="AW335">
        <v>1</v>
      </c>
      <c r="AX335">
        <v>-1</v>
      </c>
      <c r="AY335">
        <v>0</v>
      </c>
      <c r="AZ335">
        <v>0</v>
      </c>
      <c r="BA335" t="s">
        <v>6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Y335*Source!I111</f>
        <v>8.8000000000000007</v>
      </c>
      <c r="CY335">
        <f>AA335</f>
        <v>345.3</v>
      </c>
      <c r="CZ335">
        <f>AE335</f>
        <v>51.46</v>
      </c>
      <c r="DA335">
        <f>AI335</f>
        <v>6.71</v>
      </c>
      <c r="DB335">
        <f>ROUND(ROUND(AT335*CZ335,2),2)</f>
        <v>1132.1199999999999</v>
      </c>
      <c r="DC335">
        <f>ROUND(ROUND(AT335*AG335,2),2)</f>
        <v>0</v>
      </c>
    </row>
    <row r="336" spans="1:107" x14ac:dyDescent="0.2">
      <c r="A336">
        <f>ROW(Source!A111)</f>
        <v>111</v>
      </c>
      <c r="B336">
        <v>28045061</v>
      </c>
      <c r="C336">
        <v>28048217</v>
      </c>
      <c r="D336">
        <v>25187360</v>
      </c>
      <c r="E336">
        <v>1</v>
      </c>
      <c r="F336">
        <v>1</v>
      </c>
      <c r="G336">
        <v>1</v>
      </c>
      <c r="H336">
        <v>3</v>
      </c>
      <c r="I336" t="s">
        <v>601</v>
      </c>
      <c r="J336" t="s">
        <v>602</v>
      </c>
      <c r="K336" t="s">
        <v>603</v>
      </c>
      <c r="L336">
        <v>1348</v>
      </c>
      <c r="N336">
        <v>1009</v>
      </c>
      <c r="O336" t="s">
        <v>24</v>
      </c>
      <c r="P336" t="s">
        <v>24</v>
      </c>
      <c r="Q336">
        <v>1000</v>
      </c>
      <c r="W336">
        <v>0</v>
      </c>
      <c r="X336">
        <v>181729109</v>
      </c>
      <c r="Y336">
        <v>5.5E-2</v>
      </c>
      <c r="AA336">
        <v>76474.539999999994</v>
      </c>
      <c r="AB336">
        <v>0</v>
      </c>
      <c r="AC336">
        <v>0</v>
      </c>
      <c r="AD336">
        <v>0</v>
      </c>
      <c r="AE336">
        <v>11397.1</v>
      </c>
      <c r="AF336">
        <v>0</v>
      </c>
      <c r="AG336">
        <v>0</v>
      </c>
      <c r="AH336">
        <v>0</v>
      </c>
      <c r="AI336">
        <v>6.71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5.5E-2</v>
      </c>
      <c r="AU336" t="s">
        <v>6</v>
      </c>
      <c r="AV336">
        <v>0</v>
      </c>
      <c r="AW336">
        <v>2</v>
      </c>
      <c r="AX336">
        <v>28048226</v>
      </c>
      <c r="AY336">
        <v>1</v>
      </c>
      <c r="AZ336">
        <v>0</v>
      </c>
      <c r="BA336">
        <v>312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Y336*Source!I111</f>
        <v>2.2000000000000002E-2</v>
      </c>
      <c r="CY336">
        <f>AA336</f>
        <v>76474.539999999994</v>
      </c>
      <c r="CZ336">
        <f>AE336</f>
        <v>11397.1</v>
      </c>
      <c r="DA336">
        <f>AI336</f>
        <v>6.71</v>
      </c>
      <c r="DB336">
        <f>ROUND(ROUND(AT336*CZ336,2),2)</f>
        <v>626.84</v>
      </c>
      <c r="DC336">
        <f>ROUND(ROUND(AT336*AG336,2),2)</f>
        <v>0</v>
      </c>
    </row>
    <row r="337" spans="1:107" x14ac:dyDescent="0.2">
      <c r="A337">
        <f>ROW(Source!A116)</f>
        <v>116</v>
      </c>
      <c r="B337">
        <v>28045047</v>
      </c>
      <c r="C337">
        <v>28045737</v>
      </c>
      <c r="D337">
        <v>25416173</v>
      </c>
      <c r="E337">
        <v>1</v>
      </c>
      <c r="F337">
        <v>1</v>
      </c>
      <c r="G337">
        <v>1</v>
      </c>
      <c r="H337">
        <v>1</v>
      </c>
      <c r="I337" t="s">
        <v>604</v>
      </c>
      <c r="J337" t="s">
        <v>6</v>
      </c>
      <c r="K337" t="s">
        <v>605</v>
      </c>
      <c r="L337">
        <v>1191</v>
      </c>
      <c r="N337">
        <v>1013</v>
      </c>
      <c r="O337" t="s">
        <v>401</v>
      </c>
      <c r="P337" t="s">
        <v>401</v>
      </c>
      <c r="Q337">
        <v>1</v>
      </c>
      <c r="W337">
        <v>0</v>
      </c>
      <c r="X337">
        <v>-1366118074</v>
      </c>
      <c r="Y337">
        <v>45.436499999999995</v>
      </c>
      <c r="AA337">
        <v>0</v>
      </c>
      <c r="AB337">
        <v>0</v>
      </c>
      <c r="AC337">
        <v>0</v>
      </c>
      <c r="AD337">
        <v>7.94</v>
      </c>
      <c r="AE337">
        <v>0</v>
      </c>
      <c r="AF337">
        <v>0</v>
      </c>
      <c r="AG337">
        <v>0</v>
      </c>
      <c r="AH337">
        <v>7.94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6</v>
      </c>
      <c r="AT337">
        <v>39.51</v>
      </c>
      <c r="AU337" t="s">
        <v>73</v>
      </c>
      <c r="AV337">
        <v>1</v>
      </c>
      <c r="AW337">
        <v>2</v>
      </c>
      <c r="AX337">
        <v>28045738</v>
      </c>
      <c r="AY337">
        <v>1</v>
      </c>
      <c r="AZ337">
        <v>0</v>
      </c>
      <c r="BA337">
        <v>313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Y337*Source!I116</f>
        <v>18.174599999999998</v>
      </c>
      <c r="CY337">
        <f>AD337</f>
        <v>7.94</v>
      </c>
      <c r="CZ337">
        <f>AH337</f>
        <v>7.94</v>
      </c>
      <c r="DA337">
        <f>AL337</f>
        <v>1</v>
      </c>
      <c r="DB337">
        <f>ROUND((ROUND(AT337*CZ337,2)*1.15),2)</f>
        <v>360.77</v>
      </c>
      <c r="DC337">
        <f>ROUND((ROUND(AT337*AG337,2)*1.15),2)</f>
        <v>0</v>
      </c>
    </row>
    <row r="338" spans="1:107" x14ac:dyDescent="0.2">
      <c r="A338">
        <f>ROW(Source!A116)</f>
        <v>116</v>
      </c>
      <c r="B338">
        <v>28045047</v>
      </c>
      <c r="C338">
        <v>28045737</v>
      </c>
      <c r="D338">
        <v>25412928</v>
      </c>
      <c r="E338">
        <v>1</v>
      </c>
      <c r="F338">
        <v>1</v>
      </c>
      <c r="G338">
        <v>1</v>
      </c>
      <c r="H338">
        <v>1</v>
      </c>
      <c r="I338" t="s">
        <v>413</v>
      </c>
      <c r="J338" t="s">
        <v>6</v>
      </c>
      <c r="K338" t="s">
        <v>414</v>
      </c>
      <c r="L338">
        <v>1191</v>
      </c>
      <c r="N338">
        <v>1013</v>
      </c>
      <c r="O338" t="s">
        <v>401</v>
      </c>
      <c r="P338" t="s">
        <v>401</v>
      </c>
      <c r="Q338">
        <v>1</v>
      </c>
      <c r="W338">
        <v>0</v>
      </c>
      <c r="X338">
        <v>-1417349443</v>
      </c>
      <c r="Y338">
        <v>1.27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1.27</v>
      </c>
      <c r="AU338" t="s">
        <v>6</v>
      </c>
      <c r="AV338">
        <v>2</v>
      </c>
      <c r="AW338">
        <v>2</v>
      </c>
      <c r="AX338">
        <v>28045739</v>
      </c>
      <c r="AY338">
        <v>1</v>
      </c>
      <c r="AZ338">
        <v>2048</v>
      </c>
      <c r="BA338">
        <v>314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Y338*Source!I116</f>
        <v>0.50800000000000001</v>
      </c>
      <c r="CY338">
        <f>AD338</f>
        <v>0</v>
      </c>
      <c r="CZ338">
        <f>AH338</f>
        <v>0</v>
      </c>
      <c r="DA338">
        <f>AL338</f>
        <v>1</v>
      </c>
      <c r="DB338">
        <f>ROUND(ROUND(AT338*CZ338,2),2)</f>
        <v>0</v>
      </c>
      <c r="DC338">
        <f>ROUND(ROUND(AT338*AG338,2),2)</f>
        <v>0</v>
      </c>
    </row>
    <row r="339" spans="1:107" x14ac:dyDescent="0.2">
      <c r="A339">
        <f>ROW(Source!A116)</f>
        <v>116</v>
      </c>
      <c r="B339">
        <v>28045047</v>
      </c>
      <c r="C339">
        <v>28045737</v>
      </c>
      <c r="D339">
        <v>25230514</v>
      </c>
      <c r="E339">
        <v>1</v>
      </c>
      <c r="F339">
        <v>1</v>
      </c>
      <c r="G339">
        <v>1</v>
      </c>
      <c r="H339">
        <v>2</v>
      </c>
      <c r="I339" t="s">
        <v>584</v>
      </c>
      <c r="J339" t="s">
        <v>585</v>
      </c>
      <c r="K339" t="s">
        <v>586</v>
      </c>
      <c r="L339">
        <v>1368</v>
      </c>
      <c r="N339">
        <v>1011</v>
      </c>
      <c r="O339" t="s">
        <v>405</v>
      </c>
      <c r="P339" t="s">
        <v>405</v>
      </c>
      <c r="Q339">
        <v>1</v>
      </c>
      <c r="W339">
        <v>0</v>
      </c>
      <c r="X339">
        <v>1188625873</v>
      </c>
      <c r="Y339">
        <v>1.5874999999999999</v>
      </c>
      <c r="AA339">
        <v>0</v>
      </c>
      <c r="AB339">
        <v>31.26</v>
      </c>
      <c r="AC339">
        <v>13.5</v>
      </c>
      <c r="AD339">
        <v>0</v>
      </c>
      <c r="AE339">
        <v>0</v>
      </c>
      <c r="AF339">
        <v>31.26</v>
      </c>
      <c r="AG339">
        <v>13.5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1.27</v>
      </c>
      <c r="AU339" t="s">
        <v>72</v>
      </c>
      <c r="AV339">
        <v>0</v>
      </c>
      <c r="AW339">
        <v>2</v>
      </c>
      <c r="AX339">
        <v>28045740</v>
      </c>
      <c r="AY339">
        <v>1</v>
      </c>
      <c r="AZ339">
        <v>0</v>
      </c>
      <c r="BA339">
        <v>315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Y339*Source!I116</f>
        <v>0.63500000000000001</v>
      </c>
      <c r="CY339">
        <f>AB339</f>
        <v>31.26</v>
      </c>
      <c r="CZ339">
        <f>AF339</f>
        <v>31.26</v>
      </c>
      <c r="DA339">
        <f>AJ339</f>
        <v>1</v>
      </c>
      <c r="DB339">
        <f>ROUND((ROUND(AT339*CZ339,2)*1.25),2)</f>
        <v>49.63</v>
      </c>
      <c r="DC339">
        <f>ROUND((ROUND(AT339*AG339,2)*1.25),2)</f>
        <v>21.44</v>
      </c>
    </row>
    <row r="340" spans="1:107" x14ac:dyDescent="0.2">
      <c r="A340">
        <f>ROW(Source!A116)</f>
        <v>116</v>
      </c>
      <c r="B340">
        <v>28045047</v>
      </c>
      <c r="C340">
        <v>28045737</v>
      </c>
      <c r="D340">
        <v>25230627</v>
      </c>
      <c r="E340">
        <v>1</v>
      </c>
      <c r="F340">
        <v>1</v>
      </c>
      <c r="G340">
        <v>1</v>
      </c>
      <c r="H340">
        <v>2</v>
      </c>
      <c r="I340" t="s">
        <v>606</v>
      </c>
      <c r="J340" t="s">
        <v>607</v>
      </c>
      <c r="K340" t="s">
        <v>608</v>
      </c>
      <c r="L340">
        <v>1368</v>
      </c>
      <c r="N340">
        <v>1011</v>
      </c>
      <c r="O340" t="s">
        <v>405</v>
      </c>
      <c r="P340" t="s">
        <v>405</v>
      </c>
      <c r="Q340">
        <v>1</v>
      </c>
      <c r="W340">
        <v>0</v>
      </c>
      <c r="X340">
        <v>126902709</v>
      </c>
      <c r="Y340">
        <v>11.3375</v>
      </c>
      <c r="AA340">
        <v>0</v>
      </c>
      <c r="AB340">
        <v>0.5</v>
      </c>
      <c r="AC340">
        <v>0</v>
      </c>
      <c r="AD340">
        <v>0</v>
      </c>
      <c r="AE340">
        <v>0</v>
      </c>
      <c r="AF340">
        <v>0.5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6</v>
      </c>
      <c r="AT340">
        <v>9.07</v>
      </c>
      <c r="AU340" t="s">
        <v>72</v>
      </c>
      <c r="AV340">
        <v>0</v>
      </c>
      <c r="AW340">
        <v>2</v>
      </c>
      <c r="AX340">
        <v>28045741</v>
      </c>
      <c r="AY340">
        <v>1</v>
      </c>
      <c r="AZ340">
        <v>0</v>
      </c>
      <c r="BA340">
        <v>316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Y340*Source!I116</f>
        <v>4.5350000000000001</v>
      </c>
      <c r="CY340">
        <f>AB340</f>
        <v>0.5</v>
      </c>
      <c r="CZ340">
        <f>AF340</f>
        <v>0.5</v>
      </c>
      <c r="DA340">
        <f>AJ340</f>
        <v>1</v>
      </c>
      <c r="DB340">
        <f>ROUND((ROUND(AT340*CZ340,2)*1.25),2)</f>
        <v>5.68</v>
      </c>
      <c r="DC340">
        <f>ROUND((ROUND(AT340*AG340,2)*1.25),2)</f>
        <v>0</v>
      </c>
    </row>
    <row r="341" spans="1:107" x14ac:dyDescent="0.2">
      <c r="A341">
        <f>ROW(Source!A116)</f>
        <v>116</v>
      </c>
      <c r="B341">
        <v>28045047</v>
      </c>
      <c r="C341">
        <v>28045737</v>
      </c>
      <c r="D341">
        <v>25149961</v>
      </c>
      <c r="E341">
        <v>1</v>
      </c>
      <c r="F341">
        <v>1</v>
      </c>
      <c r="G341">
        <v>1</v>
      </c>
      <c r="H341">
        <v>3</v>
      </c>
      <c r="I341" t="s">
        <v>460</v>
      </c>
      <c r="J341" t="s">
        <v>461</v>
      </c>
      <c r="K341" t="s">
        <v>462</v>
      </c>
      <c r="L341">
        <v>1339</v>
      </c>
      <c r="N341">
        <v>1007</v>
      </c>
      <c r="O341" t="s">
        <v>28</v>
      </c>
      <c r="P341" t="s">
        <v>28</v>
      </c>
      <c r="Q341">
        <v>1</v>
      </c>
      <c r="W341">
        <v>0</v>
      </c>
      <c r="X341">
        <v>-1660354250</v>
      </c>
      <c r="Y341">
        <v>3.5</v>
      </c>
      <c r="AA341">
        <v>2.44</v>
      </c>
      <c r="AB341">
        <v>0</v>
      </c>
      <c r="AC341">
        <v>0</v>
      </c>
      <c r="AD341">
        <v>0</v>
      </c>
      <c r="AE341">
        <v>2.44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3.5</v>
      </c>
      <c r="AU341" t="s">
        <v>6</v>
      </c>
      <c r="AV341">
        <v>0</v>
      </c>
      <c r="AW341">
        <v>2</v>
      </c>
      <c r="AX341">
        <v>28045742</v>
      </c>
      <c r="AY341">
        <v>1</v>
      </c>
      <c r="AZ341">
        <v>0</v>
      </c>
      <c r="BA341">
        <v>317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Y341*Source!I116</f>
        <v>1.4000000000000001</v>
      </c>
      <c r="CY341">
        <f>AA341</f>
        <v>2.44</v>
      </c>
      <c r="CZ341">
        <f>AE341</f>
        <v>2.44</v>
      </c>
      <c r="DA341">
        <f>AI341</f>
        <v>1</v>
      </c>
      <c r="DB341">
        <f>ROUND(ROUND(AT341*CZ341,2),2)</f>
        <v>8.5399999999999991</v>
      </c>
      <c r="DC341">
        <f>ROUND(ROUND(AT341*AG341,2),2)</f>
        <v>0</v>
      </c>
    </row>
    <row r="342" spans="1:107" x14ac:dyDescent="0.2">
      <c r="A342">
        <f>ROW(Source!A116)</f>
        <v>116</v>
      </c>
      <c r="B342">
        <v>28045047</v>
      </c>
      <c r="C342">
        <v>28045737</v>
      </c>
      <c r="D342">
        <v>25155506</v>
      </c>
      <c r="E342">
        <v>1</v>
      </c>
      <c r="F342">
        <v>1</v>
      </c>
      <c r="G342">
        <v>1</v>
      </c>
      <c r="H342">
        <v>3</v>
      </c>
      <c r="I342" t="s">
        <v>234</v>
      </c>
      <c r="J342" t="s">
        <v>236</v>
      </c>
      <c r="K342" t="s">
        <v>235</v>
      </c>
      <c r="L342">
        <v>1339</v>
      </c>
      <c r="N342">
        <v>1007</v>
      </c>
      <c r="O342" t="s">
        <v>28</v>
      </c>
      <c r="P342" t="s">
        <v>28</v>
      </c>
      <c r="Q342">
        <v>1</v>
      </c>
      <c r="W342">
        <v>0</v>
      </c>
      <c r="X342">
        <v>-1970722706</v>
      </c>
      <c r="Y342">
        <v>2.04</v>
      </c>
      <c r="AA342">
        <v>548.29999999999995</v>
      </c>
      <c r="AB342">
        <v>0</v>
      </c>
      <c r="AC342">
        <v>0</v>
      </c>
      <c r="AD342">
        <v>0</v>
      </c>
      <c r="AE342">
        <v>548.29999999999995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0</v>
      </c>
      <c r="AP342">
        <v>0</v>
      </c>
      <c r="AQ342">
        <v>0</v>
      </c>
      <c r="AR342">
        <v>0</v>
      </c>
      <c r="AS342" t="s">
        <v>6</v>
      </c>
      <c r="AT342">
        <v>2.04</v>
      </c>
      <c r="AU342" t="s">
        <v>6</v>
      </c>
      <c r="AV342">
        <v>0</v>
      </c>
      <c r="AW342">
        <v>1</v>
      </c>
      <c r="AX342">
        <v>-1</v>
      </c>
      <c r="AY342">
        <v>0</v>
      </c>
      <c r="AZ342">
        <v>0</v>
      </c>
      <c r="BA342" t="s">
        <v>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Y342*Source!I116</f>
        <v>0.81600000000000006</v>
      </c>
      <c r="CY342">
        <f>AA342</f>
        <v>548.29999999999995</v>
      </c>
      <c r="CZ342">
        <f>AE342</f>
        <v>548.29999999999995</v>
      </c>
      <c r="DA342">
        <f>AI342</f>
        <v>1</v>
      </c>
      <c r="DB342">
        <f>ROUND(ROUND(AT342*CZ342,2),2)</f>
        <v>1118.53</v>
      </c>
      <c r="DC342">
        <f>ROUND(ROUND(AT342*AG342,2),2)</f>
        <v>0</v>
      </c>
    </row>
    <row r="343" spans="1:107" x14ac:dyDescent="0.2">
      <c r="A343">
        <f>ROW(Source!A117)</f>
        <v>117</v>
      </c>
      <c r="B343">
        <v>28045061</v>
      </c>
      <c r="C343">
        <v>28045737</v>
      </c>
      <c r="D343">
        <v>25416173</v>
      </c>
      <c r="E343">
        <v>1</v>
      </c>
      <c r="F343">
        <v>1</v>
      </c>
      <c r="G343">
        <v>1</v>
      </c>
      <c r="H343">
        <v>1</v>
      </c>
      <c r="I343" t="s">
        <v>604</v>
      </c>
      <c r="J343" t="s">
        <v>6</v>
      </c>
      <c r="K343" t="s">
        <v>605</v>
      </c>
      <c r="L343">
        <v>1191</v>
      </c>
      <c r="N343">
        <v>1013</v>
      </c>
      <c r="O343" t="s">
        <v>401</v>
      </c>
      <c r="P343" t="s">
        <v>401</v>
      </c>
      <c r="Q343">
        <v>1</v>
      </c>
      <c r="W343">
        <v>0</v>
      </c>
      <c r="X343">
        <v>-1366118074</v>
      </c>
      <c r="Y343">
        <v>45.436499999999995</v>
      </c>
      <c r="AA343">
        <v>0</v>
      </c>
      <c r="AB343">
        <v>0</v>
      </c>
      <c r="AC343">
        <v>0</v>
      </c>
      <c r="AD343">
        <v>53.28</v>
      </c>
      <c r="AE343">
        <v>0</v>
      </c>
      <c r="AF343">
        <v>0</v>
      </c>
      <c r="AG343">
        <v>0</v>
      </c>
      <c r="AH343">
        <v>7.94</v>
      </c>
      <c r="AI343">
        <v>1</v>
      </c>
      <c r="AJ343">
        <v>1</v>
      </c>
      <c r="AK343">
        <v>1</v>
      </c>
      <c r="AL343">
        <v>6.71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6</v>
      </c>
      <c r="AT343">
        <v>39.51</v>
      </c>
      <c r="AU343" t="s">
        <v>73</v>
      </c>
      <c r="AV343">
        <v>1</v>
      </c>
      <c r="AW343">
        <v>2</v>
      </c>
      <c r="AX343">
        <v>28045738</v>
      </c>
      <c r="AY343">
        <v>1</v>
      </c>
      <c r="AZ343">
        <v>0</v>
      </c>
      <c r="BA343">
        <v>319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Y343*Source!I117</f>
        <v>18.174599999999998</v>
      </c>
      <c r="CY343">
        <f>AD343</f>
        <v>53.28</v>
      </c>
      <c r="CZ343">
        <f>AH343</f>
        <v>7.94</v>
      </c>
      <c r="DA343">
        <f>AL343</f>
        <v>6.71</v>
      </c>
      <c r="DB343">
        <f>ROUND((ROUND(AT343*CZ343,2)*1.15),2)</f>
        <v>360.77</v>
      </c>
      <c r="DC343">
        <f>ROUND((ROUND(AT343*AG343,2)*1.15),2)</f>
        <v>0</v>
      </c>
    </row>
    <row r="344" spans="1:107" x14ac:dyDescent="0.2">
      <c r="A344">
        <f>ROW(Source!A117)</f>
        <v>117</v>
      </c>
      <c r="B344">
        <v>28045061</v>
      </c>
      <c r="C344">
        <v>28045737</v>
      </c>
      <c r="D344">
        <v>25412928</v>
      </c>
      <c r="E344">
        <v>1</v>
      </c>
      <c r="F344">
        <v>1</v>
      </c>
      <c r="G344">
        <v>1</v>
      </c>
      <c r="H344">
        <v>1</v>
      </c>
      <c r="I344" t="s">
        <v>413</v>
      </c>
      <c r="J344" t="s">
        <v>6</v>
      </c>
      <c r="K344" t="s">
        <v>414</v>
      </c>
      <c r="L344">
        <v>1191</v>
      </c>
      <c r="N344">
        <v>1013</v>
      </c>
      <c r="O344" t="s">
        <v>401</v>
      </c>
      <c r="P344" t="s">
        <v>401</v>
      </c>
      <c r="Q344">
        <v>1</v>
      </c>
      <c r="W344">
        <v>0</v>
      </c>
      <c r="X344">
        <v>-1417349443</v>
      </c>
      <c r="Y344">
        <v>1.27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6.71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1.27</v>
      </c>
      <c r="AU344" t="s">
        <v>6</v>
      </c>
      <c r="AV344">
        <v>2</v>
      </c>
      <c r="AW344">
        <v>2</v>
      </c>
      <c r="AX344">
        <v>28045739</v>
      </c>
      <c r="AY344">
        <v>1</v>
      </c>
      <c r="AZ344">
        <v>2048</v>
      </c>
      <c r="BA344">
        <v>320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Y344*Source!I117</f>
        <v>0.50800000000000001</v>
      </c>
      <c r="CY344">
        <f>AD344</f>
        <v>0</v>
      </c>
      <c r="CZ344">
        <f>AH344</f>
        <v>0</v>
      </c>
      <c r="DA344">
        <f>AL344</f>
        <v>1</v>
      </c>
      <c r="DB344">
        <f>ROUND(ROUND(AT344*CZ344,2),2)</f>
        <v>0</v>
      </c>
      <c r="DC344">
        <f>ROUND(ROUND(AT344*AG344,2),2)</f>
        <v>0</v>
      </c>
    </row>
    <row r="345" spans="1:107" x14ac:dyDescent="0.2">
      <c r="A345">
        <f>ROW(Source!A117)</f>
        <v>117</v>
      </c>
      <c r="B345">
        <v>28045061</v>
      </c>
      <c r="C345">
        <v>28045737</v>
      </c>
      <c r="D345">
        <v>25230514</v>
      </c>
      <c r="E345">
        <v>1</v>
      </c>
      <c r="F345">
        <v>1</v>
      </c>
      <c r="G345">
        <v>1</v>
      </c>
      <c r="H345">
        <v>2</v>
      </c>
      <c r="I345" t="s">
        <v>584</v>
      </c>
      <c r="J345" t="s">
        <v>585</v>
      </c>
      <c r="K345" t="s">
        <v>586</v>
      </c>
      <c r="L345">
        <v>1368</v>
      </c>
      <c r="N345">
        <v>1011</v>
      </c>
      <c r="O345" t="s">
        <v>405</v>
      </c>
      <c r="P345" t="s">
        <v>405</v>
      </c>
      <c r="Q345">
        <v>1</v>
      </c>
      <c r="W345">
        <v>0</v>
      </c>
      <c r="X345">
        <v>1188625873</v>
      </c>
      <c r="Y345">
        <v>1.5874999999999999</v>
      </c>
      <c r="AA345">
        <v>0</v>
      </c>
      <c r="AB345">
        <v>209.75</v>
      </c>
      <c r="AC345">
        <v>13.5</v>
      </c>
      <c r="AD345">
        <v>0</v>
      </c>
      <c r="AE345">
        <v>0</v>
      </c>
      <c r="AF345">
        <v>31.26</v>
      </c>
      <c r="AG345">
        <v>13.5</v>
      </c>
      <c r="AH345">
        <v>0</v>
      </c>
      <c r="AI345">
        <v>1</v>
      </c>
      <c r="AJ345">
        <v>6.71</v>
      </c>
      <c r="AK345">
        <v>1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6</v>
      </c>
      <c r="AT345">
        <v>1.27</v>
      </c>
      <c r="AU345" t="s">
        <v>72</v>
      </c>
      <c r="AV345">
        <v>0</v>
      </c>
      <c r="AW345">
        <v>2</v>
      </c>
      <c r="AX345">
        <v>28045740</v>
      </c>
      <c r="AY345">
        <v>1</v>
      </c>
      <c r="AZ345">
        <v>0</v>
      </c>
      <c r="BA345">
        <v>321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Y345*Source!I117</f>
        <v>0.63500000000000001</v>
      </c>
      <c r="CY345">
        <f>AB345</f>
        <v>209.75</v>
      </c>
      <c r="CZ345">
        <f>AF345</f>
        <v>31.26</v>
      </c>
      <c r="DA345">
        <f>AJ345</f>
        <v>6.71</v>
      </c>
      <c r="DB345">
        <f>ROUND((ROUND(AT345*CZ345,2)*1.25),2)</f>
        <v>49.63</v>
      </c>
      <c r="DC345">
        <f>ROUND((ROUND(AT345*AG345,2)*1.25),2)</f>
        <v>21.44</v>
      </c>
    </row>
    <row r="346" spans="1:107" x14ac:dyDescent="0.2">
      <c r="A346">
        <f>ROW(Source!A117)</f>
        <v>117</v>
      </c>
      <c r="B346">
        <v>28045061</v>
      </c>
      <c r="C346">
        <v>28045737</v>
      </c>
      <c r="D346">
        <v>25230627</v>
      </c>
      <c r="E346">
        <v>1</v>
      </c>
      <c r="F346">
        <v>1</v>
      </c>
      <c r="G346">
        <v>1</v>
      </c>
      <c r="H346">
        <v>2</v>
      </c>
      <c r="I346" t="s">
        <v>606</v>
      </c>
      <c r="J346" t="s">
        <v>607</v>
      </c>
      <c r="K346" t="s">
        <v>608</v>
      </c>
      <c r="L346">
        <v>1368</v>
      </c>
      <c r="N346">
        <v>1011</v>
      </c>
      <c r="O346" t="s">
        <v>405</v>
      </c>
      <c r="P346" t="s">
        <v>405</v>
      </c>
      <c r="Q346">
        <v>1</v>
      </c>
      <c r="W346">
        <v>0</v>
      </c>
      <c r="X346">
        <v>126902709</v>
      </c>
      <c r="Y346">
        <v>11.3375</v>
      </c>
      <c r="AA346">
        <v>0</v>
      </c>
      <c r="AB346">
        <v>3.36</v>
      </c>
      <c r="AC346">
        <v>0</v>
      </c>
      <c r="AD346">
        <v>0</v>
      </c>
      <c r="AE346">
        <v>0</v>
      </c>
      <c r="AF346">
        <v>0.5</v>
      </c>
      <c r="AG346">
        <v>0</v>
      </c>
      <c r="AH346">
        <v>0</v>
      </c>
      <c r="AI346">
        <v>1</v>
      </c>
      <c r="AJ346">
        <v>6.71</v>
      </c>
      <c r="AK346">
        <v>1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6</v>
      </c>
      <c r="AT346">
        <v>9.07</v>
      </c>
      <c r="AU346" t="s">
        <v>72</v>
      </c>
      <c r="AV346">
        <v>0</v>
      </c>
      <c r="AW346">
        <v>2</v>
      </c>
      <c r="AX346">
        <v>28045741</v>
      </c>
      <c r="AY346">
        <v>1</v>
      </c>
      <c r="AZ346">
        <v>0</v>
      </c>
      <c r="BA346">
        <v>322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Y346*Source!I117</f>
        <v>4.5350000000000001</v>
      </c>
      <c r="CY346">
        <f>AB346</f>
        <v>3.36</v>
      </c>
      <c r="CZ346">
        <f>AF346</f>
        <v>0.5</v>
      </c>
      <c r="DA346">
        <f>AJ346</f>
        <v>6.71</v>
      </c>
      <c r="DB346">
        <f>ROUND((ROUND(AT346*CZ346,2)*1.25),2)</f>
        <v>5.68</v>
      </c>
      <c r="DC346">
        <f>ROUND((ROUND(AT346*AG346,2)*1.25),2)</f>
        <v>0</v>
      </c>
    </row>
    <row r="347" spans="1:107" x14ac:dyDescent="0.2">
      <c r="A347">
        <f>ROW(Source!A117)</f>
        <v>117</v>
      </c>
      <c r="B347">
        <v>28045061</v>
      </c>
      <c r="C347">
        <v>28045737</v>
      </c>
      <c r="D347">
        <v>25149961</v>
      </c>
      <c r="E347">
        <v>1</v>
      </c>
      <c r="F347">
        <v>1</v>
      </c>
      <c r="G347">
        <v>1</v>
      </c>
      <c r="H347">
        <v>3</v>
      </c>
      <c r="I347" t="s">
        <v>460</v>
      </c>
      <c r="J347" t="s">
        <v>461</v>
      </c>
      <c r="K347" t="s">
        <v>462</v>
      </c>
      <c r="L347">
        <v>1339</v>
      </c>
      <c r="N347">
        <v>1007</v>
      </c>
      <c r="O347" t="s">
        <v>28</v>
      </c>
      <c r="P347" t="s">
        <v>28</v>
      </c>
      <c r="Q347">
        <v>1</v>
      </c>
      <c r="W347">
        <v>0</v>
      </c>
      <c r="X347">
        <v>-1660354250</v>
      </c>
      <c r="Y347">
        <v>3.5</v>
      </c>
      <c r="AA347">
        <v>16.37</v>
      </c>
      <c r="AB347">
        <v>0</v>
      </c>
      <c r="AC347">
        <v>0</v>
      </c>
      <c r="AD347">
        <v>0</v>
      </c>
      <c r="AE347">
        <v>2.44</v>
      </c>
      <c r="AF347">
        <v>0</v>
      </c>
      <c r="AG347">
        <v>0</v>
      </c>
      <c r="AH347">
        <v>0</v>
      </c>
      <c r="AI347">
        <v>6.71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</v>
      </c>
      <c r="AT347">
        <v>3.5</v>
      </c>
      <c r="AU347" t="s">
        <v>6</v>
      </c>
      <c r="AV347">
        <v>0</v>
      </c>
      <c r="AW347">
        <v>2</v>
      </c>
      <c r="AX347">
        <v>28045742</v>
      </c>
      <c r="AY347">
        <v>1</v>
      </c>
      <c r="AZ347">
        <v>0</v>
      </c>
      <c r="BA347">
        <v>323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Y347*Source!I117</f>
        <v>1.4000000000000001</v>
      </c>
      <c r="CY347">
        <f>AA347</f>
        <v>16.37</v>
      </c>
      <c r="CZ347">
        <f>AE347</f>
        <v>2.44</v>
      </c>
      <c r="DA347">
        <f>AI347</f>
        <v>6.71</v>
      </c>
      <c r="DB347">
        <f>ROUND(ROUND(AT347*CZ347,2),2)</f>
        <v>8.5399999999999991</v>
      </c>
      <c r="DC347">
        <f>ROUND(ROUND(AT347*AG347,2),2)</f>
        <v>0</v>
      </c>
    </row>
    <row r="348" spans="1:107" x14ac:dyDescent="0.2">
      <c r="A348">
        <f>ROW(Source!A117)</f>
        <v>117</v>
      </c>
      <c r="B348">
        <v>28045061</v>
      </c>
      <c r="C348">
        <v>28045737</v>
      </c>
      <c r="D348">
        <v>25155506</v>
      </c>
      <c r="E348">
        <v>1</v>
      </c>
      <c r="F348">
        <v>1</v>
      </c>
      <c r="G348">
        <v>1</v>
      </c>
      <c r="H348">
        <v>3</v>
      </c>
      <c r="I348" t="s">
        <v>234</v>
      </c>
      <c r="J348" t="s">
        <v>236</v>
      </c>
      <c r="K348" t="s">
        <v>235</v>
      </c>
      <c r="L348">
        <v>1339</v>
      </c>
      <c r="N348">
        <v>1007</v>
      </c>
      <c r="O348" t="s">
        <v>28</v>
      </c>
      <c r="P348" t="s">
        <v>28</v>
      </c>
      <c r="Q348">
        <v>1</v>
      </c>
      <c r="W348">
        <v>0</v>
      </c>
      <c r="X348">
        <v>-1970722706</v>
      </c>
      <c r="Y348">
        <v>2.04</v>
      </c>
      <c r="AA348">
        <v>3679.09</v>
      </c>
      <c r="AB348">
        <v>0</v>
      </c>
      <c r="AC348">
        <v>0</v>
      </c>
      <c r="AD348">
        <v>0</v>
      </c>
      <c r="AE348">
        <v>548.29999999999995</v>
      </c>
      <c r="AF348">
        <v>0</v>
      </c>
      <c r="AG348">
        <v>0</v>
      </c>
      <c r="AH348">
        <v>0</v>
      </c>
      <c r="AI348">
        <v>6.71</v>
      </c>
      <c r="AJ348">
        <v>1</v>
      </c>
      <c r="AK348">
        <v>1</v>
      </c>
      <c r="AL348">
        <v>1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6</v>
      </c>
      <c r="AT348">
        <v>2.04</v>
      </c>
      <c r="AU348" t="s">
        <v>6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Y348*Source!I117</f>
        <v>0.81600000000000006</v>
      </c>
      <c r="CY348">
        <f>AA348</f>
        <v>3679.09</v>
      </c>
      <c r="CZ348">
        <f>AE348</f>
        <v>548.29999999999995</v>
      </c>
      <c r="DA348">
        <f>AI348</f>
        <v>6.71</v>
      </c>
      <c r="DB348">
        <f>ROUND(ROUND(AT348*CZ348,2),2)</f>
        <v>1118.53</v>
      </c>
      <c r="DC348">
        <f>ROUND(ROUND(AT348*AG348,2),2)</f>
        <v>0</v>
      </c>
    </row>
    <row r="349" spans="1:107" x14ac:dyDescent="0.2">
      <c r="A349">
        <f>ROW(Source!A120)</f>
        <v>120</v>
      </c>
      <c r="B349">
        <v>28045047</v>
      </c>
      <c r="C349">
        <v>28045747</v>
      </c>
      <c r="D349">
        <v>25461364</v>
      </c>
      <c r="E349">
        <v>1</v>
      </c>
      <c r="F349">
        <v>1</v>
      </c>
      <c r="G349">
        <v>1</v>
      </c>
      <c r="H349">
        <v>1</v>
      </c>
      <c r="I349" t="s">
        <v>609</v>
      </c>
      <c r="J349" t="s">
        <v>6</v>
      </c>
      <c r="K349" t="s">
        <v>610</v>
      </c>
      <c r="L349">
        <v>1191</v>
      </c>
      <c r="N349">
        <v>1013</v>
      </c>
      <c r="O349" t="s">
        <v>401</v>
      </c>
      <c r="P349" t="s">
        <v>401</v>
      </c>
      <c r="Q349">
        <v>1</v>
      </c>
      <c r="W349">
        <v>0</v>
      </c>
      <c r="X349">
        <v>-1658069037</v>
      </c>
      <c r="Y349">
        <v>92.046000000000006</v>
      </c>
      <c r="AA349">
        <v>0</v>
      </c>
      <c r="AB349">
        <v>0</v>
      </c>
      <c r="AC349">
        <v>0</v>
      </c>
      <c r="AD349">
        <v>11.64</v>
      </c>
      <c r="AE349">
        <v>0</v>
      </c>
      <c r="AF349">
        <v>0</v>
      </c>
      <c r="AG349">
        <v>0</v>
      </c>
      <c r="AH349">
        <v>11.64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6</v>
      </c>
      <c r="AT349">
        <v>80.040000000000006</v>
      </c>
      <c r="AU349" t="s">
        <v>73</v>
      </c>
      <c r="AV349">
        <v>1</v>
      </c>
      <c r="AW349">
        <v>2</v>
      </c>
      <c r="AX349">
        <v>28045748</v>
      </c>
      <c r="AY349">
        <v>1</v>
      </c>
      <c r="AZ349">
        <v>0</v>
      </c>
      <c r="BA349">
        <v>325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Y349*Source!I120</f>
        <v>36.818400000000004</v>
      </c>
      <c r="CY349">
        <f>AD349</f>
        <v>11.64</v>
      </c>
      <c r="CZ349">
        <f>AH349</f>
        <v>11.64</v>
      </c>
      <c r="DA349">
        <f>AL349</f>
        <v>1</v>
      </c>
      <c r="DB349">
        <f>ROUND((ROUND(AT349*CZ349,2)*1.15),2)</f>
        <v>1071.42</v>
      </c>
      <c r="DC349">
        <f>ROUND((ROUND(AT349*AG349,2)*1.15),2)</f>
        <v>0</v>
      </c>
    </row>
    <row r="350" spans="1:107" x14ac:dyDescent="0.2">
      <c r="A350">
        <f>ROW(Source!A120)</f>
        <v>120</v>
      </c>
      <c r="B350">
        <v>28045047</v>
      </c>
      <c r="C350">
        <v>28045747</v>
      </c>
      <c r="D350">
        <v>25412928</v>
      </c>
      <c r="E350">
        <v>1</v>
      </c>
      <c r="F350">
        <v>1</v>
      </c>
      <c r="G350">
        <v>1</v>
      </c>
      <c r="H350">
        <v>1</v>
      </c>
      <c r="I350" t="s">
        <v>413</v>
      </c>
      <c r="J350" t="s">
        <v>6</v>
      </c>
      <c r="K350" t="s">
        <v>414</v>
      </c>
      <c r="L350">
        <v>1191</v>
      </c>
      <c r="N350">
        <v>1013</v>
      </c>
      <c r="O350" t="s">
        <v>401</v>
      </c>
      <c r="P350" t="s">
        <v>401</v>
      </c>
      <c r="Q350">
        <v>1</v>
      </c>
      <c r="W350">
        <v>0</v>
      </c>
      <c r="X350">
        <v>-1417349443</v>
      </c>
      <c r="Y350">
        <v>0.24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0.24</v>
      </c>
      <c r="AU350" t="s">
        <v>6</v>
      </c>
      <c r="AV350">
        <v>2</v>
      </c>
      <c r="AW350">
        <v>2</v>
      </c>
      <c r="AX350">
        <v>28045749</v>
      </c>
      <c r="AY350">
        <v>1</v>
      </c>
      <c r="AZ350">
        <v>2048</v>
      </c>
      <c r="BA350">
        <v>326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Y350*Source!I120</f>
        <v>9.6000000000000002E-2</v>
      </c>
      <c r="CY350">
        <f>AD350</f>
        <v>0</v>
      </c>
      <c r="CZ350">
        <f>AH350</f>
        <v>0</v>
      </c>
      <c r="DA350">
        <f>AL350</f>
        <v>1</v>
      </c>
      <c r="DB350">
        <f>ROUND(ROUND(AT350*CZ350,2),2)</f>
        <v>0</v>
      </c>
      <c r="DC350">
        <f>ROUND(ROUND(AT350*AG350,2),2)</f>
        <v>0</v>
      </c>
    </row>
    <row r="351" spans="1:107" x14ac:dyDescent="0.2">
      <c r="A351">
        <f>ROW(Source!A120)</f>
        <v>120</v>
      </c>
      <c r="B351">
        <v>28045047</v>
      </c>
      <c r="C351">
        <v>28045747</v>
      </c>
      <c r="D351">
        <v>25230514</v>
      </c>
      <c r="E351">
        <v>1</v>
      </c>
      <c r="F351">
        <v>1</v>
      </c>
      <c r="G351">
        <v>1</v>
      </c>
      <c r="H351">
        <v>2</v>
      </c>
      <c r="I351" t="s">
        <v>584</v>
      </c>
      <c r="J351" t="s">
        <v>585</v>
      </c>
      <c r="K351" t="s">
        <v>586</v>
      </c>
      <c r="L351">
        <v>1368</v>
      </c>
      <c r="N351">
        <v>1011</v>
      </c>
      <c r="O351" t="s">
        <v>405</v>
      </c>
      <c r="P351" t="s">
        <v>405</v>
      </c>
      <c r="Q351">
        <v>1</v>
      </c>
      <c r="W351">
        <v>0</v>
      </c>
      <c r="X351">
        <v>1188625873</v>
      </c>
      <c r="Y351">
        <v>0.125</v>
      </c>
      <c r="AA351">
        <v>0</v>
      </c>
      <c r="AB351">
        <v>31.26</v>
      </c>
      <c r="AC351">
        <v>13.5</v>
      </c>
      <c r="AD351">
        <v>0</v>
      </c>
      <c r="AE351">
        <v>0</v>
      </c>
      <c r="AF351">
        <v>31.26</v>
      </c>
      <c r="AG351">
        <v>13.5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6</v>
      </c>
      <c r="AT351">
        <v>0.1</v>
      </c>
      <c r="AU351" t="s">
        <v>72</v>
      </c>
      <c r="AV351">
        <v>0</v>
      </c>
      <c r="AW351">
        <v>2</v>
      </c>
      <c r="AX351">
        <v>28045750</v>
      </c>
      <c r="AY351">
        <v>1</v>
      </c>
      <c r="AZ351">
        <v>0</v>
      </c>
      <c r="BA351">
        <v>327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Y351*Source!I120</f>
        <v>0.05</v>
      </c>
      <c r="CY351">
        <f>AB351</f>
        <v>31.26</v>
      </c>
      <c r="CZ351">
        <f>AF351</f>
        <v>31.26</v>
      </c>
      <c r="DA351">
        <f>AJ351</f>
        <v>1</v>
      </c>
      <c r="DB351">
        <f>ROUND((ROUND(AT351*CZ351,2)*1.25),2)</f>
        <v>3.91</v>
      </c>
      <c r="DC351">
        <f>ROUND((ROUND(AT351*AG351,2)*1.25),2)</f>
        <v>1.69</v>
      </c>
    </row>
    <row r="352" spans="1:107" x14ac:dyDescent="0.2">
      <c r="A352">
        <f>ROW(Source!A120)</f>
        <v>120</v>
      </c>
      <c r="B352">
        <v>28045047</v>
      </c>
      <c r="C352">
        <v>28045747</v>
      </c>
      <c r="D352">
        <v>25231607</v>
      </c>
      <c r="E352">
        <v>1</v>
      </c>
      <c r="F352">
        <v>1</v>
      </c>
      <c r="G352">
        <v>1</v>
      </c>
      <c r="H352">
        <v>2</v>
      </c>
      <c r="I352" t="s">
        <v>421</v>
      </c>
      <c r="J352" t="s">
        <v>422</v>
      </c>
      <c r="K352" t="s">
        <v>423</v>
      </c>
      <c r="L352">
        <v>1368</v>
      </c>
      <c r="N352">
        <v>1011</v>
      </c>
      <c r="O352" t="s">
        <v>405</v>
      </c>
      <c r="P352" t="s">
        <v>405</v>
      </c>
      <c r="Q352">
        <v>1</v>
      </c>
      <c r="W352">
        <v>0</v>
      </c>
      <c r="X352">
        <v>1372534845</v>
      </c>
      <c r="Y352">
        <v>0.17500000000000002</v>
      </c>
      <c r="AA352">
        <v>0</v>
      </c>
      <c r="AB352">
        <v>65.709999999999994</v>
      </c>
      <c r="AC352">
        <v>11.6</v>
      </c>
      <c r="AD352">
        <v>0</v>
      </c>
      <c r="AE352">
        <v>0</v>
      </c>
      <c r="AF352">
        <v>65.709999999999994</v>
      </c>
      <c r="AG352">
        <v>11.6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6</v>
      </c>
      <c r="AT352">
        <v>0.14000000000000001</v>
      </c>
      <c r="AU352" t="s">
        <v>72</v>
      </c>
      <c r="AV352">
        <v>0</v>
      </c>
      <c r="AW352">
        <v>2</v>
      </c>
      <c r="AX352">
        <v>28045751</v>
      </c>
      <c r="AY352">
        <v>1</v>
      </c>
      <c r="AZ352">
        <v>0</v>
      </c>
      <c r="BA352">
        <v>328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Y352*Source!I120</f>
        <v>7.0000000000000007E-2</v>
      </c>
      <c r="CY352">
        <f>AB352</f>
        <v>65.709999999999994</v>
      </c>
      <c r="CZ352">
        <f>AF352</f>
        <v>65.709999999999994</v>
      </c>
      <c r="DA352">
        <f>AJ352</f>
        <v>1</v>
      </c>
      <c r="DB352">
        <f>ROUND((ROUND(AT352*CZ352,2)*1.25),2)</f>
        <v>11.5</v>
      </c>
      <c r="DC352">
        <f>ROUND((ROUND(AT352*AG352,2)*1.25),2)</f>
        <v>2.0299999999999998</v>
      </c>
    </row>
    <row r="353" spans="1:107" x14ac:dyDescent="0.2">
      <c r="A353">
        <f>ROW(Source!A120)</f>
        <v>120</v>
      </c>
      <c r="B353">
        <v>28045047</v>
      </c>
      <c r="C353">
        <v>28045747</v>
      </c>
      <c r="D353">
        <v>25232512</v>
      </c>
      <c r="E353">
        <v>1</v>
      </c>
      <c r="F353">
        <v>1</v>
      </c>
      <c r="G353">
        <v>1</v>
      </c>
      <c r="H353">
        <v>2</v>
      </c>
      <c r="I353" t="s">
        <v>611</v>
      </c>
      <c r="J353" t="s">
        <v>612</v>
      </c>
      <c r="K353" t="s">
        <v>613</v>
      </c>
      <c r="L353">
        <v>1368</v>
      </c>
      <c r="N353">
        <v>1011</v>
      </c>
      <c r="O353" t="s">
        <v>405</v>
      </c>
      <c r="P353" t="s">
        <v>405</v>
      </c>
      <c r="Q353">
        <v>1</v>
      </c>
      <c r="W353">
        <v>0</v>
      </c>
      <c r="X353">
        <v>2131372584</v>
      </c>
      <c r="Y353">
        <v>37.5</v>
      </c>
      <c r="AA353">
        <v>0</v>
      </c>
      <c r="AB353">
        <v>1.5</v>
      </c>
      <c r="AC353">
        <v>0</v>
      </c>
      <c r="AD353">
        <v>0</v>
      </c>
      <c r="AE353">
        <v>0</v>
      </c>
      <c r="AF353">
        <v>1.5</v>
      </c>
      <c r="AG353">
        <v>0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6</v>
      </c>
      <c r="AT353">
        <v>30</v>
      </c>
      <c r="AU353" t="s">
        <v>72</v>
      </c>
      <c r="AV353">
        <v>0</v>
      </c>
      <c r="AW353">
        <v>2</v>
      </c>
      <c r="AX353">
        <v>28045752</v>
      </c>
      <c r="AY353">
        <v>1</v>
      </c>
      <c r="AZ353">
        <v>0</v>
      </c>
      <c r="BA353">
        <v>329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Y353*Source!I120</f>
        <v>15</v>
      </c>
      <c r="CY353">
        <f>AB353</f>
        <v>1.5</v>
      </c>
      <c r="CZ353">
        <f>AF353</f>
        <v>1.5</v>
      </c>
      <c r="DA353">
        <f>AJ353</f>
        <v>1</v>
      </c>
      <c r="DB353">
        <f>ROUND((ROUND(AT353*CZ353,2)*1.25),2)</f>
        <v>56.25</v>
      </c>
      <c r="DC353">
        <f>ROUND((ROUND(AT353*AG353,2)*1.25),2)</f>
        <v>0</v>
      </c>
    </row>
    <row r="354" spans="1:107" x14ac:dyDescent="0.2">
      <c r="A354">
        <f>ROW(Source!A120)</f>
        <v>120</v>
      </c>
      <c r="B354">
        <v>28045047</v>
      </c>
      <c r="C354">
        <v>28045747</v>
      </c>
      <c r="D354">
        <v>25155596</v>
      </c>
      <c r="E354">
        <v>1</v>
      </c>
      <c r="F354">
        <v>1</v>
      </c>
      <c r="G354">
        <v>1</v>
      </c>
      <c r="H354">
        <v>3</v>
      </c>
      <c r="I354" t="s">
        <v>614</v>
      </c>
      <c r="J354" t="s">
        <v>615</v>
      </c>
      <c r="K354" t="s">
        <v>616</v>
      </c>
      <c r="L354">
        <v>1348</v>
      </c>
      <c r="N354">
        <v>1009</v>
      </c>
      <c r="O354" t="s">
        <v>24</v>
      </c>
      <c r="P354" t="s">
        <v>24</v>
      </c>
      <c r="Q354">
        <v>1000</v>
      </c>
      <c r="W354">
        <v>0</v>
      </c>
      <c r="X354">
        <v>-1346468879</v>
      </c>
      <c r="Y354">
        <v>0.3</v>
      </c>
      <c r="AA354">
        <v>59210</v>
      </c>
      <c r="AB354">
        <v>0</v>
      </c>
      <c r="AC354">
        <v>0</v>
      </c>
      <c r="AD354">
        <v>0</v>
      </c>
      <c r="AE354">
        <v>59210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6</v>
      </c>
      <c r="AT354">
        <v>0.3</v>
      </c>
      <c r="AU354" t="s">
        <v>6</v>
      </c>
      <c r="AV354">
        <v>0</v>
      </c>
      <c r="AW354">
        <v>2</v>
      </c>
      <c r="AX354">
        <v>28045753</v>
      </c>
      <c r="AY354">
        <v>1</v>
      </c>
      <c r="AZ354">
        <v>0</v>
      </c>
      <c r="BA354">
        <v>330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Y354*Source!I120</f>
        <v>0.12</v>
      </c>
      <c r="CY354">
        <f>AA354</f>
        <v>59210</v>
      </c>
      <c r="CZ354">
        <f>AE354</f>
        <v>59210</v>
      </c>
      <c r="DA354">
        <f>AI354</f>
        <v>1</v>
      </c>
      <c r="DB354">
        <f>ROUND(ROUND(AT354*CZ354,2),2)</f>
        <v>17763</v>
      </c>
      <c r="DC354">
        <f>ROUND(ROUND(AT354*AG354,2),2)</f>
        <v>0</v>
      </c>
    </row>
    <row r="355" spans="1:107" x14ac:dyDescent="0.2">
      <c r="A355">
        <f>ROW(Source!A120)</f>
        <v>120</v>
      </c>
      <c r="B355">
        <v>28045047</v>
      </c>
      <c r="C355">
        <v>28045747</v>
      </c>
      <c r="D355">
        <v>25186183</v>
      </c>
      <c r="E355">
        <v>1</v>
      </c>
      <c r="F355">
        <v>1</v>
      </c>
      <c r="G355">
        <v>1</v>
      </c>
      <c r="H355">
        <v>3</v>
      </c>
      <c r="I355" t="s">
        <v>617</v>
      </c>
      <c r="J355" t="s">
        <v>618</v>
      </c>
      <c r="K355" t="s">
        <v>619</v>
      </c>
      <c r="L355">
        <v>1348</v>
      </c>
      <c r="N355">
        <v>1009</v>
      </c>
      <c r="O355" t="s">
        <v>24</v>
      </c>
      <c r="P355" t="s">
        <v>24</v>
      </c>
      <c r="Q355">
        <v>1000</v>
      </c>
      <c r="W355">
        <v>0</v>
      </c>
      <c r="X355">
        <v>-63982004</v>
      </c>
      <c r="Y355">
        <v>0.06</v>
      </c>
      <c r="AA355">
        <v>44408</v>
      </c>
      <c r="AB355">
        <v>0</v>
      </c>
      <c r="AC355">
        <v>0</v>
      </c>
      <c r="AD355">
        <v>0</v>
      </c>
      <c r="AE355">
        <v>44408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6</v>
      </c>
      <c r="AT355">
        <v>0.06</v>
      </c>
      <c r="AU355" t="s">
        <v>6</v>
      </c>
      <c r="AV355">
        <v>0</v>
      </c>
      <c r="AW355">
        <v>2</v>
      </c>
      <c r="AX355">
        <v>28045754</v>
      </c>
      <c r="AY355">
        <v>1</v>
      </c>
      <c r="AZ355">
        <v>0</v>
      </c>
      <c r="BA355">
        <v>331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Y355*Source!I120</f>
        <v>2.4E-2</v>
      </c>
      <c r="CY355">
        <f>AA355</f>
        <v>44408</v>
      </c>
      <c r="CZ355">
        <f>AE355</f>
        <v>44408</v>
      </c>
      <c r="DA355">
        <f>AI355</f>
        <v>1</v>
      </c>
      <c r="DB355">
        <f>ROUND(ROUND(AT355*CZ355,2),2)</f>
        <v>2664.48</v>
      </c>
      <c r="DC355">
        <f>ROUND(ROUND(AT355*AG355,2),2)</f>
        <v>0</v>
      </c>
    </row>
    <row r="356" spans="1:107" x14ac:dyDescent="0.2">
      <c r="A356">
        <f>ROW(Source!A121)</f>
        <v>121</v>
      </c>
      <c r="B356">
        <v>28045061</v>
      </c>
      <c r="C356">
        <v>28045747</v>
      </c>
      <c r="D356">
        <v>25461364</v>
      </c>
      <c r="E356">
        <v>1</v>
      </c>
      <c r="F356">
        <v>1</v>
      </c>
      <c r="G356">
        <v>1</v>
      </c>
      <c r="H356">
        <v>1</v>
      </c>
      <c r="I356" t="s">
        <v>609</v>
      </c>
      <c r="J356" t="s">
        <v>6</v>
      </c>
      <c r="K356" t="s">
        <v>610</v>
      </c>
      <c r="L356">
        <v>1191</v>
      </c>
      <c r="N356">
        <v>1013</v>
      </c>
      <c r="O356" t="s">
        <v>401</v>
      </c>
      <c r="P356" t="s">
        <v>401</v>
      </c>
      <c r="Q356">
        <v>1</v>
      </c>
      <c r="W356">
        <v>0</v>
      </c>
      <c r="X356">
        <v>-1658069037</v>
      </c>
      <c r="Y356">
        <v>92.046000000000006</v>
      </c>
      <c r="AA356">
        <v>0</v>
      </c>
      <c r="AB356">
        <v>0</v>
      </c>
      <c r="AC356">
        <v>0</v>
      </c>
      <c r="AD356">
        <v>78.099999999999994</v>
      </c>
      <c r="AE356">
        <v>0</v>
      </c>
      <c r="AF356">
        <v>0</v>
      </c>
      <c r="AG356">
        <v>0</v>
      </c>
      <c r="AH356">
        <v>11.64</v>
      </c>
      <c r="AI356">
        <v>1</v>
      </c>
      <c r="AJ356">
        <v>1</v>
      </c>
      <c r="AK356">
        <v>1</v>
      </c>
      <c r="AL356">
        <v>6.71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6</v>
      </c>
      <c r="AT356">
        <v>80.040000000000006</v>
      </c>
      <c r="AU356" t="s">
        <v>73</v>
      </c>
      <c r="AV356">
        <v>1</v>
      </c>
      <c r="AW356">
        <v>2</v>
      </c>
      <c r="AX356">
        <v>28045748</v>
      </c>
      <c r="AY356">
        <v>1</v>
      </c>
      <c r="AZ356">
        <v>0</v>
      </c>
      <c r="BA356">
        <v>332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Y356*Source!I121</f>
        <v>36.818400000000004</v>
      </c>
      <c r="CY356">
        <f>AD356</f>
        <v>78.099999999999994</v>
      </c>
      <c r="CZ356">
        <f>AH356</f>
        <v>11.64</v>
      </c>
      <c r="DA356">
        <f>AL356</f>
        <v>6.71</v>
      </c>
      <c r="DB356">
        <f>ROUND((ROUND(AT356*CZ356,2)*1.15),2)</f>
        <v>1071.42</v>
      </c>
      <c r="DC356">
        <f>ROUND((ROUND(AT356*AG356,2)*1.15),2)</f>
        <v>0</v>
      </c>
    </row>
    <row r="357" spans="1:107" x14ac:dyDescent="0.2">
      <c r="A357">
        <f>ROW(Source!A121)</f>
        <v>121</v>
      </c>
      <c r="B357">
        <v>28045061</v>
      </c>
      <c r="C357">
        <v>28045747</v>
      </c>
      <c r="D357">
        <v>25412928</v>
      </c>
      <c r="E357">
        <v>1</v>
      </c>
      <c r="F357">
        <v>1</v>
      </c>
      <c r="G357">
        <v>1</v>
      </c>
      <c r="H357">
        <v>1</v>
      </c>
      <c r="I357" t="s">
        <v>413</v>
      </c>
      <c r="J357" t="s">
        <v>6</v>
      </c>
      <c r="K357" t="s">
        <v>414</v>
      </c>
      <c r="L357">
        <v>1191</v>
      </c>
      <c r="N357">
        <v>1013</v>
      </c>
      <c r="O357" t="s">
        <v>401</v>
      </c>
      <c r="P357" t="s">
        <v>401</v>
      </c>
      <c r="Q357">
        <v>1</v>
      </c>
      <c r="W357">
        <v>0</v>
      </c>
      <c r="X357">
        <v>-1417349443</v>
      </c>
      <c r="Y357">
        <v>0.24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6.71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0.24</v>
      </c>
      <c r="AU357" t="s">
        <v>6</v>
      </c>
      <c r="AV357">
        <v>2</v>
      </c>
      <c r="AW357">
        <v>2</v>
      </c>
      <c r="AX357">
        <v>28045749</v>
      </c>
      <c r="AY357">
        <v>1</v>
      </c>
      <c r="AZ357">
        <v>2048</v>
      </c>
      <c r="BA357">
        <v>333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Y357*Source!I121</f>
        <v>9.6000000000000002E-2</v>
      </c>
      <c r="CY357">
        <f>AD357</f>
        <v>0</v>
      </c>
      <c r="CZ357">
        <f>AH357</f>
        <v>0</v>
      </c>
      <c r="DA357">
        <f>AL357</f>
        <v>1</v>
      </c>
      <c r="DB357">
        <f>ROUND(ROUND(AT357*CZ357,2),2)</f>
        <v>0</v>
      </c>
      <c r="DC357">
        <f>ROUND(ROUND(AT357*AG357,2),2)</f>
        <v>0</v>
      </c>
    </row>
    <row r="358" spans="1:107" x14ac:dyDescent="0.2">
      <c r="A358">
        <f>ROW(Source!A121)</f>
        <v>121</v>
      </c>
      <c r="B358">
        <v>28045061</v>
      </c>
      <c r="C358">
        <v>28045747</v>
      </c>
      <c r="D358">
        <v>25230514</v>
      </c>
      <c r="E358">
        <v>1</v>
      </c>
      <c r="F358">
        <v>1</v>
      </c>
      <c r="G358">
        <v>1</v>
      </c>
      <c r="H358">
        <v>2</v>
      </c>
      <c r="I358" t="s">
        <v>584</v>
      </c>
      <c r="J358" t="s">
        <v>585</v>
      </c>
      <c r="K358" t="s">
        <v>586</v>
      </c>
      <c r="L358">
        <v>1368</v>
      </c>
      <c r="N358">
        <v>1011</v>
      </c>
      <c r="O358" t="s">
        <v>405</v>
      </c>
      <c r="P358" t="s">
        <v>405</v>
      </c>
      <c r="Q358">
        <v>1</v>
      </c>
      <c r="W358">
        <v>0</v>
      </c>
      <c r="X358">
        <v>1188625873</v>
      </c>
      <c r="Y358">
        <v>0.125</v>
      </c>
      <c r="AA358">
        <v>0</v>
      </c>
      <c r="AB358">
        <v>209.75</v>
      </c>
      <c r="AC358">
        <v>13.5</v>
      </c>
      <c r="AD358">
        <v>0</v>
      </c>
      <c r="AE358">
        <v>0</v>
      </c>
      <c r="AF358">
        <v>31.26</v>
      </c>
      <c r="AG358">
        <v>13.5</v>
      </c>
      <c r="AH358">
        <v>0</v>
      </c>
      <c r="AI358">
        <v>1</v>
      </c>
      <c r="AJ358">
        <v>6.71</v>
      </c>
      <c r="AK358">
        <v>1</v>
      </c>
      <c r="AL358">
        <v>1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6</v>
      </c>
      <c r="AT358">
        <v>0.1</v>
      </c>
      <c r="AU358" t="s">
        <v>72</v>
      </c>
      <c r="AV358">
        <v>0</v>
      </c>
      <c r="AW358">
        <v>2</v>
      </c>
      <c r="AX358">
        <v>28045750</v>
      </c>
      <c r="AY358">
        <v>1</v>
      </c>
      <c r="AZ358">
        <v>0</v>
      </c>
      <c r="BA358">
        <v>334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Y358*Source!I121</f>
        <v>0.05</v>
      </c>
      <c r="CY358">
        <f>AB358</f>
        <v>209.75</v>
      </c>
      <c r="CZ358">
        <f>AF358</f>
        <v>31.26</v>
      </c>
      <c r="DA358">
        <f>AJ358</f>
        <v>6.71</v>
      </c>
      <c r="DB358">
        <f>ROUND((ROUND(AT358*CZ358,2)*1.25),2)</f>
        <v>3.91</v>
      </c>
      <c r="DC358">
        <f>ROUND((ROUND(AT358*AG358,2)*1.25),2)</f>
        <v>1.69</v>
      </c>
    </row>
    <row r="359" spans="1:107" x14ac:dyDescent="0.2">
      <c r="A359">
        <f>ROW(Source!A121)</f>
        <v>121</v>
      </c>
      <c r="B359">
        <v>28045061</v>
      </c>
      <c r="C359">
        <v>28045747</v>
      </c>
      <c r="D359">
        <v>25231607</v>
      </c>
      <c r="E359">
        <v>1</v>
      </c>
      <c r="F359">
        <v>1</v>
      </c>
      <c r="G359">
        <v>1</v>
      </c>
      <c r="H359">
        <v>2</v>
      </c>
      <c r="I359" t="s">
        <v>421</v>
      </c>
      <c r="J359" t="s">
        <v>422</v>
      </c>
      <c r="K359" t="s">
        <v>423</v>
      </c>
      <c r="L359">
        <v>1368</v>
      </c>
      <c r="N359">
        <v>1011</v>
      </c>
      <c r="O359" t="s">
        <v>405</v>
      </c>
      <c r="P359" t="s">
        <v>405</v>
      </c>
      <c r="Q359">
        <v>1</v>
      </c>
      <c r="W359">
        <v>0</v>
      </c>
      <c r="X359">
        <v>1372534845</v>
      </c>
      <c r="Y359">
        <v>0.17500000000000002</v>
      </c>
      <c r="AA359">
        <v>0</v>
      </c>
      <c r="AB359">
        <v>440.91</v>
      </c>
      <c r="AC359">
        <v>11.6</v>
      </c>
      <c r="AD359">
        <v>0</v>
      </c>
      <c r="AE359">
        <v>0</v>
      </c>
      <c r="AF359">
        <v>65.709999999999994</v>
      </c>
      <c r="AG359">
        <v>11.6</v>
      </c>
      <c r="AH359">
        <v>0</v>
      </c>
      <c r="AI359">
        <v>1</v>
      </c>
      <c r="AJ359">
        <v>6.71</v>
      </c>
      <c r="AK359">
        <v>1</v>
      </c>
      <c r="AL359">
        <v>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6</v>
      </c>
      <c r="AT359">
        <v>0.14000000000000001</v>
      </c>
      <c r="AU359" t="s">
        <v>72</v>
      </c>
      <c r="AV359">
        <v>0</v>
      </c>
      <c r="AW359">
        <v>2</v>
      </c>
      <c r="AX359">
        <v>28045751</v>
      </c>
      <c r="AY359">
        <v>1</v>
      </c>
      <c r="AZ359">
        <v>0</v>
      </c>
      <c r="BA359">
        <v>335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Y359*Source!I121</f>
        <v>7.0000000000000007E-2</v>
      </c>
      <c r="CY359">
        <f>AB359</f>
        <v>440.91</v>
      </c>
      <c r="CZ359">
        <f>AF359</f>
        <v>65.709999999999994</v>
      </c>
      <c r="DA359">
        <f>AJ359</f>
        <v>6.71</v>
      </c>
      <c r="DB359">
        <f>ROUND((ROUND(AT359*CZ359,2)*1.25),2)</f>
        <v>11.5</v>
      </c>
      <c r="DC359">
        <f>ROUND((ROUND(AT359*AG359,2)*1.25),2)</f>
        <v>2.0299999999999998</v>
      </c>
    </row>
    <row r="360" spans="1:107" x14ac:dyDescent="0.2">
      <c r="A360">
        <f>ROW(Source!A121)</f>
        <v>121</v>
      </c>
      <c r="B360">
        <v>28045061</v>
      </c>
      <c r="C360">
        <v>28045747</v>
      </c>
      <c r="D360">
        <v>25232512</v>
      </c>
      <c r="E360">
        <v>1</v>
      </c>
      <c r="F360">
        <v>1</v>
      </c>
      <c r="G360">
        <v>1</v>
      </c>
      <c r="H360">
        <v>2</v>
      </c>
      <c r="I360" t="s">
        <v>611</v>
      </c>
      <c r="J360" t="s">
        <v>612</v>
      </c>
      <c r="K360" t="s">
        <v>613</v>
      </c>
      <c r="L360">
        <v>1368</v>
      </c>
      <c r="N360">
        <v>1011</v>
      </c>
      <c r="O360" t="s">
        <v>405</v>
      </c>
      <c r="P360" t="s">
        <v>405</v>
      </c>
      <c r="Q360">
        <v>1</v>
      </c>
      <c r="W360">
        <v>0</v>
      </c>
      <c r="X360">
        <v>2131372584</v>
      </c>
      <c r="Y360">
        <v>37.5</v>
      </c>
      <c r="AA360">
        <v>0</v>
      </c>
      <c r="AB360">
        <v>10.07</v>
      </c>
      <c r="AC360">
        <v>0</v>
      </c>
      <c r="AD360">
        <v>0</v>
      </c>
      <c r="AE360">
        <v>0</v>
      </c>
      <c r="AF360">
        <v>1.5</v>
      </c>
      <c r="AG360">
        <v>0</v>
      </c>
      <c r="AH360">
        <v>0</v>
      </c>
      <c r="AI360">
        <v>1</v>
      </c>
      <c r="AJ360">
        <v>6.71</v>
      </c>
      <c r="AK360">
        <v>1</v>
      </c>
      <c r="AL360">
        <v>1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6</v>
      </c>
      <c r="AT360">
        <v>30</v>
      </c>
      <c r="AU360" t="s">
        <v>72</v>
      </c>
      <c r="AV360">
        <v>0</v>
      </c>
      <c r="AW360">
        <v>2</v>
      </c>
      <c r="AX360">
        <v>28045752</v>
      </c>
      <c r="AY360">
        <v>1</v>
      </c>
      <c r="AZ360">
        <v>0</v>
      </c>
      <c r="BA360">
        <v>336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Y360*Source!I121</f>
        <v>15</v>
      </c>
      <c r="CY360">
        <f>AB360</f>
        <v>10.07</v>
      </c>
      <c r="CZ360">
        <f>AF360</f>
        <v>1.5</v>
      </c>
      <c r="DA360">
        <f>AJ360</f>
        <v>6.71</v>
      </c>
      <c r="DB360">
        <f>ROUND((ROUND(AT360*CZ360,2)*1.25),2)</f>
        <v>56.25</v>
      </c>
      <c r="DC360">
        <f>ROUND((ROUND(AT360*AG360,2)*1.25),2)</f>
        <v>0</v>
      </c>
    </row>
    <row r="361" spans="1:107" x14ac:dyDescent="0.2">
      <c r="A361">
        <f>ROW(Source!A121)</f>
        <v>121</v>
      </c>
      <c r="B361">
        <v>28045061</v>
      </c>
      <c r="C361">
        <v>28045747</v>
      </c>
      <c r="D361">
        <v>25155596</v>
      </c>
      <c r="E361">
        <v>1</v>
      </c>
      <c r="F361">
        <v>1</v>
      </c>
      <c r="G361">
        <v>1</v>
      </c>
      <c r="H361">
        <v>3</v>
      </c>
      <c r="I361" t="s">
        <v>614</v>
      </c>
      <c r="J361" t="s">
        <v>615</v>
      </c>
      <c r="K361" t="s">
        <v>616</v>
      </c>
      <c r="L361">
        <v>1348</v>
      </c>
      <c r="N361">
        <v>1009</v>
      </c>
      <c r="O361" t="s">
        <v>24</v>
      </c>
      <c r="P361" t="s">
        <v>24</v>
      </c>
      <c r="Q361">
        <v>1000</v>
      </c>
      <c r="W361">
        <v>0</v>
      </c>
      <c r="X361">
        <v>-1346468879</v>
      </c>
      <c r="Y361">
        <v>0.3</v>
      </c>
      <c r="AA361">
        <v>397299.1</v>
      </c>
      <c r="AB361">
        <v>0</v>
      </c>
      <c r="AC361">
        <v>0</v>
      </c>
      <c r="AD361">
        <v>0</v>
      </c>
      <c r="AE361">
        <v>59210</v>
      </c>
      <c r="AF361">
        <v>0</v>
      </c>
      <c r="AG361">
        <v>0</v>
      </c>
      <c r="AH361">
        <v>0</v>
      </c>
      <c r="AI361">
        <v>6.71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6</v>
      </c>
      <c r="AT361">
        <v>0.3</v>
      </c>
      <c r="AU361" t="s">
        <v>6</v>
      </c>
      <c r="AV361">
        <v>0</v>
      </c>
      <c r="AW361">
        <v>2</v>
      </c>
      <c r="AX361">
        <v>28045753</v>
      </c>
      <c r="AY361">
        <v>1</v>
      </c>
      <c r="AZ361">
        <v>0</v>
      </c>
      <c r="BA361">
        <v>337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Y361*Source!I121</f>
        <v>0.12</v>
      </c>
      <c r="CY361">
        <f>AA361</f>
        <v>397299.1</v>
      </c>
      <c r="CZ361">
        <f>AE361</f>
        <v>59210</v>
      </c>
      <c r="DA361">
        <f>AI361</f>
        <v>6.71</v>
      </c>
      <c r="DB361">
        <f t="shared" ref="DB361:DB370" si="58">ROUND(ROUND(AT361*CZ361,2),2)</f>
        <v>17763</v>
      </c>
      <c r="DC361">
        <f t="shared" ref="DC361:DC370" si="59">ROUND(ROUND(AT361*AG361,2),2)</f>
        <v>0</v>
      </c>
    </row>
    <row r="362" spans="1:107" x14ac:dyDescent="0.2">
      <c r="A362">
        <f>ROW(Source!A121)</f>
        <v>121</v>
      </c>
      <c r="B362">
        <v>28045061</v>
      </c>
      <c r="C362">
        <v>28045747</v>
      </c>
      <c r="D362">
        <v>25186183</v>
      </c>
      <c r="E362">
        <v>1</v>
      </c>
      <c r="F362">
        <v>1</v>
      </c>
      <c r="G362">
        <v>1</v>
      </c>
      <c r="H362">
        <v>3</v>
      </c>
      <c r="I362" t="s">
        <v>617</v>
      </c>
      <c r="J362" t="s">
        <v>618</v>
      </c>
      <c r="K362" t="s">
        <v>619</v>
      </c>
      <c r="L362">
        <v>1348</v>
      </c>
      <c r="N362">
        <v>1009</v>
      </c>
      <c r="O362" t="s">
        <v>24</v>
      </c>
      <c r="P362" t="s">
        <v>24</v>
      </c>
      <c r="Q362">
        <v>1000</v>
      </c>
      <c r="W362">
        <v>0</v>
      </c>
      <c r="X362">
        <v>-63982004</v>
      </c>
      <c r="Y362">
        <v>0.06</v>
      </c>
      <c r="AA362">
        <v>297977.68</v>
      </c>
      <c r="AB362">
        <v>0</v>
      </c>
      <c r="AC362">
        <v>0</v>
      </c>
      <c r="AD362">
        <v>0</v>
      </c>
      <c r="AE362">
        <v>44408</v>
      </c>
      <c r="AF362">
        <v>0</v>
      </c>
      <c r="AG362">
        <v>0</v>
      </c>
      <c r="AH362">
        <v>0</v>
      </c>
      <c r="AI362">
        <v>6.71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6</v>
      </c>
      <c r="AT362">
        <v>0.06</v>
      </c>
      <c r="AU362" t="s">
        <v>6</v>
      </c>
      <c r="AV362">
        <v>0</v>
      </c>
      <c r="AW362">
        <v>2</v>
      </c>
      <c r="AX362">
        <v>28045754</v>
      </c>
      <c r="AY362">
        <v>1</v>
      </c>
      <c r="AZ362">
        <v>0</v>
      </c>
      <c r="BA362">
        <v>338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Y362*Source!I121</f>
        <v>2.4E-2</v>
      </c>
      <c r="CY362">
        <f>AA362</f>
        <v>297977.68</v>
      </c>
      <c r="CZ362">
        <f>AE362</f>
        <v>44408</v>
      </c>
      <c r="DA362">
        <f>AI362</f>
        <v>6.71</v>
      </c>
      <c r="DB362">
        <f t="shared" si="58"/>
        <v>2664.48</v>
      </c>
      <c r="DC362">
        <f t="shared" si="59"/>
        <v>0</v>
      </c>
    </row>
    <row r="363" spans="1:107" x14ac:dyDescent="0.2">
      <c r="A363">
        <f>ROW(Source!A122)</f>
        <v>122</v>
      </c>
      <c r="B363">
        <v>28045047</v>
      </c>
      <c r="C363">
        <v>28045755</v>
      </c>
      <c r="D363">
        <v>25703729</v>
      </c>
      <c r="E363">
        <v>1</v>
      </c>
      <c r="F363">
        <v>1</v>
      </c>
      <c r="G363">
        <v>1</v>
      </c>
      <c r="H363">
        <v>1</v>
      </c>
      <c r="I363" t="s">
        <v>620</v>
      </c>
      <c r="J363" t="s">
        <v>6</v>
      </c>
      <c r="K363" t="s">
        <v>621</v>
      </c>
      <c r="L363">
        <v>1191</v>
      </c>
      <c r="N363">
        <v>1013</v>
      </c>
      <c r="O363" t="s">
        <v>401</v>
      </c>
      <c r="P363" t="s">
        <v>401</v>
      </c>
      <c r="Q363">
        <v>1</v>
      </c>
      <c r="W363">
        <v>0</v>
      </c>
      <c r="X363">
        <v>-2011479763</v>
      </c>
      <c r="Y363">
        <v>289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289</v>
      </c>
      <c r="AU363" t="s">
        <v>6</v>
      </c>
      <c r="AV363">
        <v>1</v>
      </c>
      <c r="AW363">
        <v>2</v>
      </c>
      <c r="AX363">
        <v>28045767</v>
      </c>
      <c r="AY363">
        <v>1</v>
      </c>
      <c r="AZ363">
        <v>0</v>
      </c>
      <c r="BA363">
        <v>339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Y363*Source!I122</f>
        <v>289</v>
      </c>
      <c r="CY363">
        <f>AD363</f>
        <v>0</v>
      </c>
      <c r="CZ363">
        <f>AH363</f>
        <v>0</v>
      </c>
      <c r="DA363">
        <f>AL363</f>
        <v>1</v>
      </c>
      <c r="DB363">
        <f t="shared" si="58"/>
        <v>0</v>
      </c>
      <c r="DC363">
        <f t="shared" si="59"/>
        <v>0</v>
      </c>
    </row>
    <row r="364" spans="1:107" x14ac:dyDescent="0.2">
      <c r="A364">
        <f>ROW(Source!A122)</f>
        <v>122</v>
      </c>
      <c r="B364">
        <v>28045047</v>
      </c>
      <c r="C364">
        <v>28045755</v>
      </c>
      <c r="D364">
        <v>25412928</v>
      </c>
      <c r="E364">
        <v>1</v>
      </c>
      <c r="F364">
        <v>1</v>
      </c>
      <c r="G364">
        <v>1</v>
      </c>
      <c r="H364">
        <v>1</v>
      </c>
      <c r="I364" t="s">
        <v>413</v>
      </c>
      <c r="J364" t="s">
        <v>6</v>
      </c>
      <c r="K364" t="s">
        <v>414</v>
      </c>
      <c r="L364">
        <v>1191</v>
      </c>
      <c r="N364">
        <v>1013</v>
      </c>
      <c r="O364" t="s">
        <v>401</v>
      </c>
      <c r="P364" t="s">
        <v>401</v>
      </c>
      <c r="Q364">
        <v>1</v>
      </c>
      <c r="W364">
        <v>0</v>
      </c>
      <c r="X364">
        <v>-1417349443</v>
      </c>
      <c r="Y364">
        <v>48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48</v>
      </c>
      <c r="AU364" t="s">
        <v>6</v>
      </c>
      <c r="AV364">
        <v>2</v>
      </c>
      <c r="AW364">
        <v>2</v>
      </c>
      <c r="AX364">
        <v>28045768</v>
      </c>
      <c r="AY364">
        <v>1</v>
      </c>
      <c r="AZ364">
        <v>0</v>
      </c>
      <c r="BA364">
        <v>340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Y364*Source!I122</f>
        <v>48</v>
      </c>
      <c r="CY364">
        <f>AD364</f>
        <v>0</v>
      </c>
      <c r="CZ364">
        <f>AH364</f>
        <v>0</v>
      </c>
      <c r="DA364">
        <f>AL364</f>
        <v>1</v>
      </c>
      <c r="DB364">
        <f t="shared" si="58"/>
        <v>0</v>
      </c>
      <c r="DC364">
        <f t="shared" si="59"/>
        <v>0</v>
      </c>
    </row>
    <row r="365" spans="1:107" x14ac:dyDescent="0.2">
      <c r="A365">
        <f>ROW(Source!A122)</f>
        <v>122</v>
      </c>
      <c r="B365">
        <v>28045047</v>
      </c>
      <c r="C365">
        <v>28045755</v>
      </c>
      <c r="D365">
        <v>25231373</v>
      </c>
      <c r="E365">
        <v>1</v>
      </c>
      <c r="F365">
        <v>1</v>
      </c>
      <c r="G365">
        <v>1</v>
      </c>
      <c r="H365">
        <v>2</v>
      </c>
      <c r="I365" t="s">
        <v>622</v>
      </c>
      <c r="J365" t="s">
        <v>623</v>
      </c>
      <c r="K365" t="s">
        <v>624</v>
      </c>
      <c r="L365">
        <v>1368</v>
      </c>
      <c r="N365">
        <v>1011</v>
      </c>
      <c r="O365" t="s">
        <v>405</v>
      </c>
      <c r="P365" t="s">
        <v>405</v>
      </c>
      <c r="Q365">
        <v>1</v>
      </c>
      <c r="W365">
        <v>0</v>
      </c>
      <c r="X365">
        <v>1528191926</v>
      </c>
      <c r="Y365">
        <v>48</v>
      </c>
      <c r="AA365">
        <v>0</v>
      </c>
      <c r="AB365">
        <v>110.86</v>
      </c>
      <c r="AC365">
        <v>11.6</v>
      </c>
      <c r="AD365">
        <v>0</v>
      </c>
      <c r="AE365">
        <v>0</v>
      </c>
      <c r="AF365">
        <v>110.86</v>
      </c>
      <c r="AG365">
        <v>11.6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6</v>
      </c>
      <c r="AT365">
        <v>48</v>
      </c>
      <c r="AU365" t="s">
        <v>6</v>
      </c>
      <c r="AV365">
        <v>0</v>
      </c>
      <c r="AW365">
        <v>2</v>
      </c>
      <c r="AX365">
        <v>28045769</v>
      </c>
      <c r="AY365">
        <v>1</v>
      </c>
      <c r="AZ365">
        <v>0</v>
      </c>
      <c r="BA365">
        <v>341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Y365*Source!I122</f>
        <v>48</v>
      </c>
      <c r="CY365">
        <f>AB365</f>
        <v>110.86</v>
      </c>
      <c r="CZ365">
        <f>AF365</f>
        <v>110.86</v>
      </c>
      <c r="DA365">
        <f>AJ365</f>
        <v>1</v>
      </c>
      <c r="DB365">
        <f t="shared" si="58"/>
        <v>5321.28</v>
      </c>
      <c r="DC365">
        <f t="shared" si="59"/>
        <v>556.79999999999995</v>
      </c>
    </row>
    <row r="366" spans="1:107" x14ac:dyDescent="0.2">
      <c r="A366">
        <f>ROW(Source!A122)</f>
        <v>122</v>
      </c>
      <c r="B366">
        <v>28045047</v>
      </c>
      <c r="C366">
        <v>28045755</v>
      </c>
      <c r="D366">
        <v>25147235</v>
      </c>
      <c r="E366">
        <v>17</v>
      </c>
      <c r="F366">
        <v>1</v>
      </c>
      <c r="G366">
        <v>1</v>
      </c>
      <c r="H366">
        <v>3</v>
      </c>
      <c r="I366" t="s">
        <v>446</v>
      </c>
      <c r="J366" t="s">
        <v>6</v>
      </c>
      <c r="K366" t="s">
        <v>447</v>
      </c>
      <c r="L366">
        <v>1374</v>
      </c>
      <c r="N366">
        <v>1013</v>
      </c>
      <c r="O366" t="s">
        <v>448</v>
      </c>
      <c r="P366" t="s">
        <v>448</v>
      </c>
      <c r="Q366">
        <v>1</v>
      </c>
      <c r="W366">
        <v>0</v>
      </c>
      <c r="X366">
        <v>-1731369543</v>
      </c>
      <c r="Y366">
        <v>85.49</v>
      </c>
      <c r="AA366">
        <v>1</v>
      </c>
      <c r="AB366">
        <v>0</v>
      </c>
      <c r="AC366">
        <v>0</v>
      </c>
      <c r="AD366">
        <v>0</v>
      </c>
      <c r="AE366">
        <v>1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85.49</v>
      </c>
      <c r="AU366" t="s">
        <v>6</v>
      </c>
      <c r="AV366">
        <v>0</v>
      </c>
      <c r="AW366">
        <v>2</v>
      </c>
      <c r="AX366">
        <v>28045770</v>
      </c>
      <c r="AY366">
        <v>1</v>
      </c>
      <c r="AZ366">
        <v>0</v>
      </c>
      <c r="BA366">
        <v>342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Y366*Source!I122</f>
        <v>85.49</v>
      </c>
      <c r="CY366">
        <f>AA366</f>
        <v>1</v>
      </c>
      <c r="CZ366">
        <f>AE366</f>
        <v>1</v>
      </c>
      <c r="DA366">
        <f>AI366</f>
        <v>1</v>
      </c>
      <c r="DB366">
        <f t="shared" si="58"/>
        <v>85.49</v>
      </c>
      <c r="DC366">
        <f t="shared" si="59"/>
        <v>0</v>
      </c>
    </row>
    <row r="367" spans="1:107" x14ac:dyDescent="0.2">
      <c r="A367">
        <f>ROW(Source!A123)</f>
        <v>123</v>
      </c>
      <c r="B367">
        <v>28045061</v>
      </c>
      <c r="C367">
        <v>28045755</v>
      </c>
      <c r="D367">
        <v>25703729</v>
      </c>
      <c r="E367">
        <v>1</v>
      </c>
      <c r="F367">
        <v>1</v>
      </c>
      <c r="G367">
        <v>1</v>
      </c>
      <c r="H367">
        <v>1</v>
      </c>
      <c r="I367" t="s">
        <v>620</v>
      </c>
      <c r="J367" t="s">
        <v>6</v>
      </c>
      <c r="K367" t="s">
        <v>621</v>
      </c>
      <c r="L367">
        <v>1191</v>
      </c>
      <c r="N367">
        <v>1013</v>
      </c>
      <c r="O367" t="s">
        <v>401</v>
      </c>
      <c r="P367" t="s">
        <v>401</v>
      </c>
      <c r="Q367">
        <v>1</v>
      </c>
      <c r="W367">
        <v>0</v>
      </c>
      <c r="X367">
        <v>-2011479763</v>
      </c>
      <c r="Y367">
        <v>289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1</v>
      </c>
      <c r="AL367">
        <v>6.71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289</v>
      </c>
      <c r="AU367" t="s">
        <v>6</v>
      </c>
      <c r="AV367">
        <v>1</v>
      </c>
      <c r="AW367">
        <v>2</v>
      </c>
      <c r="AX367">
        <v>28045767</v>
      </c>
      <c r="AY367">
        <v>1</v>
      </c>
      <c r="AZ367">
        <v>0</v>
      </c>
      <c r="BA367">
        <v>343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Y367*Source!I123</f>
        <v>289</v>
      </c>
      <c r="CY367">
        <f>AD367</f>
        <v>0</v>
      </c>
      <c r="CZ367">
        <f>AH367</f>
        <v>0</v>
      </c>
      <c r="DA367">
        <f>AL367</f>
        <v>6.71</v>
      </c>
      <c r="DB367">
        <f t="shared" si="58"/>
        <v>0</v>
      </c>
      <c r="DC367">
        <f t="shared" si="59"/>
        <v>0</v>
      </c>
    </row>
    <row r="368" spans="1:107" x14ac:dyDescent="0.2">
      <c r="A368">
        <f>ROW(Source!A123)</f>
        <v>123</v>
      </c>
      <c r="B368">
        <v>28045061</v>
      </c>
      <c r="C368">
        <v>28045755</v>
      </c>
      <c r="D368">
        <v>25412928</v>
      </c>
      <c r="E368">
        <v>1</v>
      </c>
      <c r="F368">
        <v>1</v>
      </c>
      <c r="G368">
        <v>1</v>
      </c>
      <c r="H368">
        <v>1</v>
      </c>
      <c r="I368" t="s">
        <v>413</v>
      </c>
      <c r="J368" t="s">
        <v>6</v>
      </c>
      <c r="K368" t="s">
        <v>414</v>
      </c>
      <c r="L368">
        <v>1191</v>
      </c>
      <c r="N368">
        <v>1013</v>
      </c>
      <c r="O368" t="s">
        <v>401</v>
      </c>
      <c r="P368" t="s">
        <v>401</v>
      </c>
      <c r="Q368">
        <v>1</v>
      </c>
      <c r="W368">
        <v>0</v>
      </c>
      <c r="X368">
        <v>-1417349443</v>
      </c>
      <c r="Y368">
        <v>48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6.71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48</v>
      </c>
      <c r="AU368" t="s">
        <v>6</v>
      </c>
      <c r="AV368">
        <v>2</v>
      </c>
      <c r="AW368">
        <v>2</v>
      </c>
      <c r="AX368">
        <v>28045768</v>
      </c>
      <c r="AY368">
        <v>1</v>
      </c>
      <c r="AZ368">
        <v>0</v>
      </c>
      <c r="BA368">
        <v>344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Y368*Source!I123</f>
        <v>48</v>
      </c>
      <c r="CY368">
        <f>AD368</f>
        <v>0</v>
      </c>
      <c r="CZ368">
        <f>AH368</f>
        <v>0</v>
      </c>
      <c r="DA368">
        <f>AL368</f>
        <v>1</v>
      </c>
      <c r="DB368">
        <f t="shared" si="58"/>
        <v>0</v>
      </c>
      <c r="DC368">
        <f t="shared" si="59"/>
        <v>0</v>
      </c>
    </row>
    <row r="369" spans="1:107" x14ac:dyDescent="0.2">
      <c r="A369">
        <f>ROW(Source!A123)</f>
        <v>123</v>
      </c>
      <c r="B369">
        <v>28045061</v>
      </c>
      <c r="C369">
        <v>28045755</v>
      </c>
      <c r="D369">
        <v>25231373</v>
      </c>
      <c r="E369">
        <v>1</v>
      </c>
      <c r="F369">
        <v>1</v>
      </c>
      <c r="G369">
        <v>1</v>
      </c>
      <c r="H369">
        <v>2</v>
      </c>
      <c r="I369" t="s">
        <v>622</v>
      </c>
      <c r="J369" t="s">
        <v>623</v>
      </c>
      <c r="K369" t="s">
        <v>624</v>
      </c>
      <c r="L369">
        <v>1368</v>
      </c>
      <c r="N369">
        <v>1011</v>
      </c>
      <c r="O369" t="s">
        <v>405</v>
      </c>
      <c r="P369" t="s">
        <v>405</v>
      </c>
      <c r="Q369">
        <v>1</v>
      </c>
      <c r="W369">
        <v>0</v>
      </c>
      <c r="X369">
        <v>1528191926</v>
      </c>
      <c r="Y369">
        <v>48</v>
      </c>
      <c r="AA369">
        <v>0</v>
      </c>
      <c r="AB369">
        <v>743.87</v>
      </c>
      <c r="AC369">
        <v>11.6</v>
      </c>
      <c r="AD369">
        <v>0</v>
      </c>
      <c r="AE369">
        <v>0</v>
      </c>
      <c r="AF369">
        <v>110.86</v>
      </c>
      <c r="AG369">
        <v>11.6</v>
      </c>
      <c r="AH369">
        <v>0</v>
      </c>
      <c r="AI369">
        <v>1</v>
      </c>
      <c r="AJ369">
        <v>6.71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48</v>
      </c>
      <c r="AU369" t="s">
        <v>6</v>
      </c>
      <c r="AV369">
        <v>0</v>
      </c>
      <c r="AW369">
        <v>2</v>
      </c>
      <c r="AX369">
        <v>28045769</v>
      </c>
      <c r="AY369">
        <v>1</v>
      </c>
      <c r="AZ369">
        <v>0</v>
      </c>
      <c r="BA369">
        <v>345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Y369*Source!I123</f>
        <v>48</v>
      </c>
      <c r="CY369">
        <f>AB369</f>
        <v>743.87</v>
      </c>
      <c r="CZ369">
        <f>AF369</f>
        <v>110.86</v>
      </c>
      <c r="DA369">
        <f>AJ369</f>
        <v>6.71</v>
      </c>
      <c r="DB369">
        <f t="shared" si="58"/>
        <v>5321.28</v>
      </c>
      <c r="DC369">
        <f t="shared" si="59"/>
        <v>556.79999999999995</v>
      </c>
    </row>
    <row r="370" spans="1:107" x14ac:dyDescent="0.2">
      <c r="A370">
        <f>ROW(Source!A123)</f>
        <v>123</v>
      </c>
      <c r="B370">
        <v>28045061</v>
      </c>
      <c r="C370">
        <v>28045755</v>
      </c>
      <c r="D370">
        <v>25147235</v>
      </c>
      <c r="E370">
        <v>17</v>
      </c>
      <c r="F370">
        <v>1</v>
      </c>
      <c r="G370">
        <v>1</v>
      </c>
      <c r="H370">
        <v>3</v>
      </c>
      <c r="I370" t="s">
        <v>446</v>
      </c>
      <c r="J370" t="s">
        <v>6</v>
      </c>
      <c r="K370" t="s">
        <v>447</v>
      </c>
      <c r="L370">
        <v>1374</v>
      </c>
      <c r="N370">
        <v>1013</v>
      </c>
      <c r="O370" t="s">
        <v>448</v>
      </c>
      <c r="P370" t="s">
        <v>448</v>
      </c>
      <c r="Q370">
        <v>1</v>
      </c>
      <c r="W370">
        <v>0</v>
      </c>
      <c r="X370">
        <v>-1731369543</v>
      </c>
      <c r="Y370">
        <v>85.49</v>
      </c>
      <c r="AA370">
        <v>1</v>
      </c>
      <c r="AB370">
        <v>0</v>
      </c>
      <c r="AC370">
        <v>0</v>
      </c>
      <c r="AD370">
        <v>0</v>
      </c>
      <c r="AE370">
        <v>1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85.49</v>
      </c>
      <c r="AU370" t="s">
        <v>6</v>
      </c>
      <c r="AV370">
        <v>0</v>
      </c>
      <c r="AW370">
        <v>2</v>
      </c>
      <c r="AX370">
        <v>28045770</v>
      </c>
      <c r="AY370">
        <v>1</v>
      </c>
      <c r="AZ370">
        <v>0</v>
      </c>
      <c r="BA370">
        <v>346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Y370*Source!I123</f>
        <v>85.49</v>
      </c>
      <c r="CY370">
        <f>AA370</f>
        <v>1</v>
      </c>
      <c r="CZ370">
        <f>AE370</f>
        <v>1</v>
      </c>
      <c r="DA370">
        <f>AI370</f>
        <v>1</v>
      </c>
      <c r="DB370">
        <f t="shared" si="58"/>
        <v>85.49</v>
      </c>
      <c r="DC370">
        <f t="shared" si="59"/>
        <v>0</v>
      </c>
    </row>
    <row r="371" spans="1:107" x14ac:dyDescent="0.2">
      <c r="A371">
        <f>ROW(Source!A129)</f>
        <v>129</v>
      </c>
      <c r="B371">
        <v>28045047</v>
      </c>
      <c r="C371">
        <v>28048769</v>
      </c>
      <c r="D371">
        <v>25418216</v>
      </c>
      <c r="E371">
        <v>1</v>
      </c>
      <c r="F371">
        <v>1</v>
      </c>
      <c r="G371">
        <v>1</v>
      </c>
      <c r="H371">
        <v>1</v>
      </c>
      <c r="I371" t="s">
        <v>625</v>
      </c>
      <c r="J371" t="s">
        <v>6</v>
      </c>
      <c r="K371" t="s">
        <v>626</v>
      </c>
      <c r="L371">
        <v>1191</v>
      </c>
      <c r="N371">
        <v>1013</v>
      </c>
      <c r="O371" t="s">
        <v>401</v>
      </c>
      <c r="P371" t="s">
        <v>401</v>
      </c>
      <c r="Q371">
        <v>1</v>
      </c>
      <c r="W371">
        <v>0</v>
      </c>
      <c r="X371">
        <v>-598469600</v>
      </c>
      <c r="Y371">
        <v>23.195499999999999</v>
      </c>
      <c r="AA371">
        <v>0</v>
      </c>
      <c r="AB371">
        <v>0</v>
      </c>
      <c r="AC371">
        <v>0</v>
      </c>
      <c r="AD371">
        <v>9.2899999999999991</v>
      </c>
      <c r="AE371">
        <v>0</v>
      </c>
      <c r="AF371">
        <v>0</v>
      </c>
      <c r="AG371">
        <v>0</v>
      </c>
      <c r="AH371">
        <v>9.2899999999999991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6</v>
      </c>
      <c r="AT371">
        <v>20.170000000000002</v>
      </c>
      <c r="AU371" t="s">
        <v>73</v>
      </c>
      <c r="AV371">
        <v>1</v>
      </c>
      <c r="AW371">
        <v>2</v>
      </c>
      <c r="AX371">
        <v>28048781</v>
      </c>
      <c r="AY371">
        <v>1</v>
      </c>
      <c r="AZ371">
        <v>0</v>
      </c>
      <c r="BA371">
        <v>347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Y371*Source!I129</f>
        <v>46.390999999999998</v>
      </c>
      <c r="CY371">
        <f>AD371</f>
        <v>9.2899999999999991</v>
      </c>
      <c r="CZ371">
        <f>AH371</f>
        <v>9.2899999999999991</v>
      </c>
      <c r="DA371">
        <f>AL371</f>
        <v>1</v>
      </c>
      <c r="DB371">
        <f>ROUND((ROUND(AT371*CZ371,2)*1.15),2)</f>
        <v>215.49</v>
      </c>
      <c r="DC371">
        <f>ROUND((ROUND(AT371*AG371,2)*1.15),2)</f>
        <v>0</v>
      </c>
    </row>
    <row r="372" spans="1:107" x14ac:dyDescent="0.2">
      <c r="A372">
        <f>ROW(Source!A129)</f>
        <v>129</v>
      </c>
      <c r="B372">
        <v>28045047</v>
      </c>
      <c r="C372">
        <v>28048769</v>
      </c>
      <c r="D372">
        <v>25412928</v>
      </c>
      <c r="E372">
        <v>1</v>
      </c>
      <c r="F372">
        <v>1</v>
      </c>
      <c r="G372">
        <v>1</v>
      </c>
      <c r="H372">
        <v>1</v>
      </c>
      <c r="I372" t="s">
        <v>413</v>
      </c>
      <c r="J372" t="s">
        <v>6</v>
      </c>
      <c r="K372" t="s">
        <v>414</v>
      </c>
      <c r="L372">
        <v>1191</v>
      </c>
      <c r="N372">
        <v>1013</v>
      </c>
      <c r="O372" t="s">
        <v>401</v>
      </c>
      <c r="P372" t="s">
        <v>401</v>
      </c>
      <c r="Q372">
        <v>1</v>
      </c>
      <c r="W372">
        <v>0</v>
      </c>
      <c r="X372">
        <v>-1417349443</v>
      </c>
      <c r="Y372">
        <v>0.39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0.39</v>
      </c>
      <c r="AU372" t="s">
        <v>6</v>
      </c>
      <c r="AV372">
        <v>2</v>
      </c>
      <c r="AW372">
        <v>2</v>
      </c>
      <c r="AX372">
        <v>28048782</v>
      </c>
      <c r="AY372">
        <v>1</v>
      </c>
      <c r="AZ372">
        <v>2048</v>
      </c>
      <c r="BA372">
        <v>348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Y372*Source!I129</f>
        <v>0.78</v>
      </c>
      <c r="CY372">
        <f>AD372</f>
        <v>0</v>
      </c>
      <c r="CZ372">
        <f>AH372</f>
        <v>0</v>
      </c>
      <c r="DA372">
        <f>AL372</f>
        <v>1</v>
      </c>
      <c r="DB372">
        <f>ROUND(ROUND(AT372*CZ372,2),2)</f>
        <v>0</v>
      </c>
      <c r="DC372">
        <f>ROUND(ROUND(AT372*AG372,2),2)</f>
        <v>0</v>
      </c>
    </row>
    <row r="373" spans="1:107" x14ac:dyDescent="0.2">
      <c r="A373">
        <f>ROW(Source!A129)</f>
        <v>129</v>
      </c>
      <c r="B373">
        <v>28045047</v>
      </c>
      <c r="C373">
        <v>28048769</v>
      </c>
      <c r="D373">
        <v>25230220</v>
      </c>
      <c r="E373">
        <v>1</v>
      </c>
      <c r="F373">
        <v>1</v>
      </c>
      <c r="G373">
        <v>1</v>
      </c>
      <c r="H373">
        <v>2</v>
      </c>
      <c r="I373" t="s">
        <v>415</v>
      </c>
      <c r="J373" t="s">
        <v>416</v>
      </c>
      <c r="K373" t="s">
        <v>417</v>
      </c>
      <c r="L373">
        <v>1368</v>
      </c>
      <c r="N373">
        <v>1011</v>
      </c>
      <c r="O373" t="s">
        <v>405</v>
      </c>
      <c r="P373" t="s">
        <v>405</v>
      </c>
      <c r="Q373">
        <v>1</v>
      </c>
      <c r="W373">
        <v>0</v>
      </c>
      <c r="X373">
        <v>-1718674368</v>
      </c>
      <c r="Y373">
        <v>0.1875</v>
      </c>
      <c r="AA373">
        <v>0</v>
      </c>
      <c r="AB373">
        <v>111.99</v>
      </c>
      <c r="AC373">
        <v>13.5</v>
      </c>
      <c r="AD373">
        <v>0</v>
      </c>
      <c r="AE373">
        <v>0</v>
      </c>
      <c r="AF373">
        <v>111.99</v>
      </c>
      <c r="AG373">
        <v>13.5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6</v>
      </c>
      <c r="AT373">
        <v>0.15</v>
      </c>
      <c r="AU373" t="s">
        <v>72</v>
      </c>
      <c r="AV373">
        <v>0</v>
      </c>
      <c r="AW373">
        <v>2</v>
      </c>
      <c r="AX373">
        <v>28048783</v>
      </c>
      <c r="AY373">
        <v>1</v>
      </c>
      <c r="AZ373">
        <v>0</v>
      </c>
      <c r="BA373">
        <v>349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Y373*Source!I129</f>
        <v>0.375</v>
      </c>
      <c r="CY373">
        <f>AB373</f>
        <v>111.99</v>
      </c>
      <c r="CZ373">
        <f>AF373</f>
        <v>111.99</v>
      </c>
      <c r="DA373">
        <f>AJ373</f>
        <v>1</v>
      </c>
      <c r="DB373">
        <f>ROUND((ROUND(AT373*CZ373,2)*1.25),2)</f>
        <v>21</v>
      </c>
      <c r="DC373">
        <f>ROUND((ROUND(AT373*AG373,2)*1.25),2)</f>
        <v>2.54</v>
      </c>
    </row>
    <row r="374" spans="1:107" x14ac:dyDescent="0.2">
      <c r="A374">
        <f>ROW(Source!A129)</f>
        <v>129</v>
      </c>
      <c r="B374">
        <v>28045047</v>
      </c>
      <c r="C374">
        <v>28048769</v>
      </c>
      <c r="D374">
        <v>25231607</v>
      </c>
      <c r="E374">
        <v>1</v>
      </c>
      <c r="F374">
        <v>1</v>
      </c>
      <c r="G374">
        <v>1</v>
      </c>
      <c r="H374">
        <v>2</v>
      </c>
      <c r="I374" t="s">
        <v>421</v>
      </c>
      <c r="J374" t="s">
        <v>422</v>
      </c>
      <c r="K374" t="s">
        <v>423</v>
      </c>
      <c r="L374">
        <v>1368</v>
      </c>
      <c r="N374">
        <v>1011</v>
      </c>
      <c r="O374" t="s">
        <v>405</v>
      </c>
      <c r="P374" t="s">
        <v>405</v>
      </c>
      <c r="Q374">
        <v>1</v>
      </c>
      <c r="W374">
        <v>0</v>
      </c>
      <c r="X374">
        <v>1372534845</v>
      </c>
      <c r="Y374">
        <v>0.3</v>
      </c>
      <c r="AA374">
        <v>0</v>
      </c>
      <c r="AB374">
        <v>65.709999999999994</v>
      </c>
      <c r="AC374">
        <v>11.6</v>
      </c>
      <c r="AD374">
        <v>0</v>
      </c>
      <c r="AE374">
        <v>0</v>
      </c>
      <c r="AF374">
        <v>65.709999999999994</v>
      </c>
      <c r="AG374">
        <v>11.6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6</v>
      </c>
      <c r="AT374">
        <v>0.24</v>
      </c>
      <c r="AU374" t="s">
        <v>72</v>
      </c>
      <c r="AV374">
        <v>0</v>
      </c>
      <c r="AW374">
        <v>2</v>
      </c>
      <c r="AX374">
        <v>28048784</v>
      </c>
      <c r="AY374">
        <v>1</v>
      </c>
      <c r="AZ374">
        <v>0</v>
      </c>
      <c r="BA374">
        <v>350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Y374*Source!I129</f>
        <v>0.6</v>
      </c>
      <c r="CY374">
        <f>AB374</f>
        <v>65.709999999999994</v>
      </c>
      <c r="CZ374">
        <f>AF374</f>
        <v>65.709999999999994</v>
      </c>
      <c r="DA374">
        <f>AJ374</f>
        <v>1</v>
      </c>
      <c r="DB374">
        <f>ROUND((ROUND(AT374*CZ374,2)*1.25),2)</f>
        <v>19.71</v>
      </c>
      <c r="DC374">
        <f>ROUND((ROUND(AT374*AG374,2)*1.25),2)</f>
        <v>3.48</v>
      </c>
    </row>
    <row r="375" spans="1:107" x14ac:dyDescent="0.2">
      <c r="A375">
        <f>ROW(Source!A129)</f>
        <v>129</v>
      </c>
      <c r="B375">
        <v>28045047</v>
      </c>
      <c r="C375">
        <v>28048769</v>
      </c>
      <c r="D375">
        <v>25231911</v>
      </c>
      <c r="E375">
        <v>1</v>
      </c>
      <c r="F375">
        <v>1</v>
      </c>
      <c r="G375">
        <v>1</v>
      </c>
      <c r="H375">
        <v>2</v>
      </c>
      <c r="I375" t="s">
        <v>427</v>
      </c>
      <c r="J375" t="s">
        <v>428</v>
      </c>
      <c r="K375" t="s">
        <v>429</v>
      </c>
      <c r="L375">
        <v>1368</v>
      </c>
      <c r="N375">
        <v>1011</v>
      </c>
      <c r="O375" t="s">
        <v>405</v>
      </c>
      <c r="P375" t="s">
        <v>405</v>
      </c>
      <c r="Q375">
        <v>1</v>
      </c>
      <c r="W375">
        <v>0</v>
      </c>
      <c r="X375">
        <v>-353815937</v>
      </c>
      <c r="Y375">
        <v>0.875</v>
      </c>
      <c r="AA375">
        <v>0</v>
      </c>
      <c r="AB375">
        <v>8.1</v>
      </c>
      <c r="AC375">
        <v>0</v>
      </c>
      <c r="AD375">
        <v>0</v>
      </c>
      <c r="AE375">
        <v>0</v>
      </c>
      <c r="AF375">
        <v>8.1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6</v>
      </c>
      <c r="AT375">
        <v>0.7</v>
      </c>
      <c r="AU375" t="s">
        <v>72</v>
      </c>
      <c r="AV375">
        <v>0</v>
      </c>
      <c r="AW375">
        <v>2</v>
      </c>
      <c r="AX375">
        <v>28048785</v>
      </c>
      <c r="AY375">
        <v>1</v>
      </c>
      <c r="AZ375">
        <v>0</v>
      </c>
      <c r="BA375">
        <v>351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Y375*Source!I129</f>
        <v>1.75</v>
      </c>
      <c r="CY375">
        <f>AB375</f>
        <v>8.1</v>
      </c>
      <c r="CZ375">
        <f>AF375</f>
        <v>8.1</v>
      </c>
      <c r="DA375">
        <f>AJ375</f>
        <v>1</v>
      </c>
      <c r="DB375">
        <f>ROUND((ROUND(AT375*CZ375,2)*1.25),2)</f>
        <v>7.09</v>
      </c>
      <c r="DC375">
        <f>ROUND((ROUND(AT375*AG375,2)*1.25),2)</f>
        <v>0</v>
      </c>
    </row>
    <row r="376" spans="1:107" x14ac:dyDescent="0.2">
      <c r="A376">
        <f>ROW(Source!A129)</f>
        <v>129</v>
      </c>
      <c r="B376">
        <v>28045047</v>
      </c>
      <c r="C376">
        <v>28048769</v>
      </c>
      <c r="D376">
        <v>25151438</v>
      </c>
      <c r="E376">
        <v>1</v>
      </c>
      <c r="F376">
        <v>1</v>
      </c>
      <c r="G376">
        <v>1</v>
      </c>
      <c r="H376">
        <v>3</v>
      </c>
      <c r="I376" t="s">
        <v>627</v>
      </c>
      <c r="J376" t="s">
        <v>628</v>
      </c>
      <c r="K376" t="s">
        <v>629</v>
      </c>
      <c r="L376">
        <v>1348</v>
      </c>
      <c r="N376">
        <v>1009</v>
      </c>
      <c r="O376" t="s">
        <v>24</v>
      </c>
      <c r="P376" t="s">
        <v>24</v>
      </c>
      <c r="Q376">
        <v>1000</v>
      </c>
      <c r="W376">
        <v>0</v>
      </c>
      <c r="X376">
        <v>-1068056325</v>
      </c>
      <c r="Y376">
        <v>5.0000000000000001E-4</v>
      </c>
      <c r="AA376">
        <v>10362</v>
      </c>
      <c r="AB376">
        <v>0</v>
      </c>
      <c r="AC376">
        <v>0</v>
      </c>
      <c r="AD376">
        <v>0</v>
      </c>
      <c r="AE376">
        <v>10362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5.0000000000000001E-4</v>
      </c>
      <c r="AU376" t="s">
        <v>6</v>
      </c>
      <c r="AV376">
        <v>0</v>
      </c>
      <c r="AW376">
        <v>2</v>
      </c>
      <c r="AX376">
        <v>28048786</v>
      </c>
      <c r="AY376">
        <v>1</v>
      </c>
      <c r="AZ376">
        <v>0</v>
      </c>
      <c r="BA376">
        <v>352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Y376*Source!I129</f>
        <v>1E-3</v>
      </c>
      <c r="CY376">
        <f t="shared" ref="CY376:CY381" si="60">AA376</f>
        <v>10362</v>
      </c>
      <c r="CZ376">
        <f t="shared" ref="CZ376:CZ381" si="61">AE376</f>
        <v>10362</v>
      </c>
      <c r="DA376">
        <f t="shared" ref="DA376:DA381" si="62">AI376</f>
        <v>1</v>
      </c>
      <c r="DB376">
        <f t="shared" ref="DB376:DB381" si="63">ROUND(ROUND(AT376*CZ376,2),2)</f>
        <v>5.18</v>
      </c>
      <c r="DC376">
        <f t="shared" ref="DC376:DC381" si="64">ROUND(ROUND(AT376*AG376,2),2)</f>
        <v>0</v>
      </c>
    </row>
    <row r="377" spans="1:107" x14ac:dyDescent="0.2">
      <c r="A377">
        <f>ROW(Source!A129)</f>
        <v>129</v>
      </c>
      <c r="B377">
        <v>28045047</v>
      </c>
      <c r="C377">
        <v>28048769</v>
      </c>
      <c r="D377">
        <v>25152597</v>
      </c>
      <c r="E377">
        <v>1</v>
      </c>
      <c r="F377">
        <v>1</v>
      </c>
      <c r="G377">
        <v>1</v>
      </c>
      <c r="H377">
        <v>3</v>
      </c>
      <c r="I377" t="s">
        <v>630</v>
      </c>
      <c r="J377" t="s">
        <v>631</v>
      </c>
      <c r="K377" t="s">
        <v>632</v>
      </c>
      <c r="L377">
        <v>1348</v>
      </c>
      <c r="N377">
        <v>1009</v>
      </c>
      <c r="O377" t="s">
        <v>24</v>
      </c>
      <c r="P377" t="s">
        <v>24</v>
      </c>
      <c r="Q377">
        <v>1000</v>
      </c>
      <c r="W377">
        <v>0</v>
      </c>
      <c r="X377">
        <v>56621460</v>
      </c>
      <c r="Y377">
        <v>1.99E-3</v>
      </c>
      <c r="AA377">
        <v>15323</v>
      </c>
      <c r="AB377">
        <v>0</v>
      </c>
      <c r="AC377">
        <v>0</v>
      </c>
      <c r="AD377">
        <v>0</v>
      </c>
      <c r="AE377">
        <v>15323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1.99E-3</v>
      </c>
      <c r="AU377" t="s">
        <v>6</v>
      </c>
      <c r="AV377">
        <v>0</v>
      </c>
      <c r="AW377">
        <v>2</v>
      </c>
      <c r="AX377">
        <v>28048787</v>
      </c>
      <c r="AY377">
        <v>1</v>
      </c>
      <c r="AZ377">
        <v>0</v>
      </c>
      <c r="BA377">
        <v>353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Y377*Source!I129</f>
        <v>3.98E-3</v>
      </c>
      <c r="CY377">
        <f t="shared" si="60"/>
        <v>15323</v>
      </c>
      <c r="CZ377">
        <f t="shared" si="61"/>
        <v>15323</v>
      </c>
      <c r="DA377">
        <f t="shared" si="62"/>
        <v>1</v>
      </c>
      <c r="DB377">
        <f t="shared" si="63"/>
        <v>30.49</v>
      </c>
      <c r="DC377">
        <f t="shared" si="64"/>
        <v>0</v>
      </c>
    </row>
    <row r="378" spans="1:107" x14ac:dyDescent="0.2">
      <c r="A378">
        <f>ROW(Source!A129)</f>
        <v>129</v>
      </c>
      <c r="B378">
        <v>28045047</v>
      </c>
      <c r="C378">
        <v>28048769</v>
      </c>
      <c r="D378">
        <v>25153497</v>
      </c>
      <c r="E378">
        <v>1</v>
      </c>
      <c r="F378">
        <v>1</v>
      </c>
      <c r="G378">
        <v>1</v>
      </c>
      <c r="H378">
        <v>3</v>
      </c>
      <c r="I378" t="s">
        <v>633</v>
      </c>
      <c r="J378" t="s">
        <v>634</v>
      </c>
      <c r="K378" t="s">
        <v>635</v>
      </c>
      <c r="L378">
        <v>1346</v>
      </c>
      <c r="N378">
        <v>1009</v>
      </c>
      <c r="O378" t="s">
        <v>197</v>
      </c>
      <c r="P378" t="s">
        <v>197</v>
      </c>
      <c r="Q378">
        <v>1</v>
      </c>
      <c r="W378">
        <v>0</v>
      </c>
      <c r="X378">
        <v>-731615568</v>
      </c>
      <c r="Y378">
        <v>0.09</v>
      </c>
      <c r="AA378">
        <v>23.09</v>
      </c>
      <c r="AB378">
        <v>0</v>
      </c>
      <c r="AC378">
        <v>0</v>
      </c>
      <c r="AD378">
        <v>0</v>
      </c>
      <c r="AE378">
        <v>23.09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0.09</v>
      </c>
      <c r="AU378" t="s">
        <v>6</v>
      </c>
      <c r="AV378">
        <v>0</v>
      </c>
      <c r="AW378">
        <v>2</v>
      </c>
      <c r="AX378">
        <v>28048788</v>
      </c>
      <c r="AY378">
        <v>1</v>
      </c>
      <c r="AZ378">
        <v>0</v>
      </c>
      <c r="BA378">
        <v>354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Y378*Source!I129</f>
        <v>0.18</v>
      </c>
      <c r="CY378">
        <f t="shared" si="60"/>
        <v>23.09</v>
      </c>
      <c r="CZ378">
        <f t="shared" si="61"/>
        <v>23.09</v>
      </c>
      <c r="DA378">
        <f t="shared" si="62"/>
        <v>1</v>
      </c>
      <c r="DB378">
        <f t="shared" si="63"/>
        <v>2.08</v>
      </c>
      <c r="DC378">
        <f t="shared" si="64"/>
        <v>0</v>
      </c>
    </row>
    <row r="379" spans="1:107" x14ac:dyDescent="0.2">
      <c r="A379">
        <f>ROW(Source!A129)</f>
        <v>129</v>
      </c>
      <c r="B379">
        <v>28045047</v>
      </c>
      <c r="C379">
        <v>28048769</v>
      </c>
      <c r="D379">
        <v>25155503</v>
      </c>
      <c r="E379">
        <v>1</v>
      </c>
      <c r="F379">
        <v>1</v>
      </c>
      <c r="G379">
        <v>1</v>
      </c>
      <c r="H379">
        <v>3</v>
      </c>
      <c r="I379" t="s">
        <v>636</v>
      </c>
      <c r="J379" t="s">
        <v>637</v>
      </c>
      <c r="K379" t="s">
        <v>638</v>
      </c>
      <c r="L379">
        <v>1339</v>
      </c>
      <c r="N379">
        <v>1007</v>
      </c>
      <c r="O379" t="s">
        <v>28</v>
      </c>
      <c r="P379" t="s">
        <v>28</v>
      </c>
      <c r="Q379">
        <v>1</v>
      </c>
      <c r="W379">
        <v>0</v>
      </c>
      <c r="X379">
        <v>-1019936957</v>
      </c>
      <c r="Y379">
        <v>1.7999999999999999E-2</v>
      </c>
      <c r="AA379">
        <v>485.9</v>
      </c>
      <c r="AB379">
        <v>0</v>
      </c>
      <c r="AC379">
        <v>0</v>
      </c>
      <c r="AD379">
        <v>0</v>
      </c>
      <c r="AE379">
        <v>485.9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6</v>
      </c>
      <c r="AT379">
        <v>1.7999999999999999E-2</v>
      </c>
      <c r="AU379" t="s">
        <v>6</v>
      </c>
      <c r="AV379">
        <v>0</v>
      </c>
      <c r="AW379">
        <v>2</v>
      </c>
      <c r="AX379">
        <v>28048789</v>
      </c>
      <c r="AY379">
        <v>1</v>
      </c>
      <c r="AZ379">
        <v>0</v>
      </c>
      <c r="BA379">
        <v>355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Y379*Source!I129</f>
        <v>3.5999999999999997E-2</v>
      </c>
      <c r="CY379">
        <f t="shared" si="60"/>
        <v>485.9</v>
      </c>
      <c r="CZ379">
        <f t="shared" si="61"/>
        <v>485.9</v>
      </c>
      <c r="DA379">
        <f t="shared" si="62"/>
        <v>1</v>
      </c>
      <c r="DB379">
        <f t="shared" si="63"/>
        <v>8.75</v>
      </c>
      <c r="DC379">
        <f t="shared" si="64"/>
        <v>0</v>
      </c>
    </row>
    <row r="380" spans="1:107" x14ac:dyDescent="0.2">
      <c r="A380">
        <f>ROW(Source!A129)</f>
        <v>129</v>
      </c>
      <c r="B380">
        <v>28045047</v>
      </c>
      <c r="C380">
        <v>28048769</v>
      </c>
      <c r="D380">
        <v>25174663</v>
      </c>
      <c r="E380">
        <v>1</v>
      </c>
      <c r="F380">
        <v>1</v>
      </c>
      <c r="G380">
        <v>1</v>
      </c>
      <c r="H380">
        <v>3</v>
      </c>
      <c r="I380" t="s">
        <v>639</v>
      </c>
      <c r="J380" t="s">
        <v>640</v>
      </c>
      <c r="K380" t="s">
        <v>641</v>
      </c>
      <c r="L380">
        <v>1348</v>
      </c>
      <c r="N380">
        <v>1009</v>
      </c>
      <c r="O380" t="s">
        <v>24</v>
      </c>
      <c r="P380" t="s">
        <v>24</v>
      </c>
      <c r="Q380">
        <v>1000</v>
      </c>
      <c r="W380">
        <v>0</v>
      </c>
      <c r="X380">
        <v>1921210966</v>
      </c>
      <c r="Y380">
        <v>3.0500000000000002E-3</v>
      </c>
      <c r="AA380">
        <v>10100</v>
      </c>
      <c r="AB380">
        <v>0</v>
      </c>
      <c r="AC380">
        <v>0</v>
      </c>
      <c r="AD380">
        <v>0</v>
      </c>
      <c r="AE380">
        <v>10100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3.0500000000000002E-3</v>
      </c>
      <c r="AU380" t="s">
        <v>6</v>
      </c>
      <c r="AV380">
        <v>0</v>
      </c>
      <c r="AW380">
        <v>2</v>
      </c>
      <c r="AX380">
        <v>28048790</v>
      </c>
      <c r="AY380">
        <v>1</v>
      </c>
      <c r="AZ380">
        <v>0</v>
      </c>
      <c r="BA380">
        <v>356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Y380*Source!I129</f>
        <v>6.1000000000000004E-3</v>
      </c>
      <c r="CY380">
        <f t="shared" si="60"/>
        <v>10100</v>
      </c>
      <c r="CZ380">
        <f t="shared" si="61"/>
        <v>10100</v>
      </c>
      <c r="DA380">
        <f t="shared" si="62"/>
        <v>1</v>
      </c>
      <c r="DB380">
        <f t="shared" si="63"/>
        <v>30.81</v>
      </c>
      <c r="DC380">
        <f t="shared" si="64"/>
        <v>0</v>
      </c>
    </row>
    <row r="381" spans="1:107" x14ac:dyDescent="0.2">
      <c r="A381">
        <f>ROW(Source!A129)</f>
        <v>129</v>
      </c>
      <c r="B381">
        <v>28045047</v>
      </c>
      <c r="C381">
        <v>28048769</v>
      </c>
      <c r="D381">
        <v>25214047</v>
      </c>
      <c r="E381">
        <v>1</v>
      </c>
      <c r="F381">
        <v>1</v>
      </c>
      <c r="G381">
        <v>1</v>
      </c>
      <c r="H381">
        <v>3</v>
      </c>
      <c r="I381" t="s">
        <v>255</v>
      </c>
      <c r="J381" t="s">
        <v>258</v>
      </c>
      <c r="K381" t="s">
        <v>256</v>
      </c>
      <c r="L381">
        <v>1035</v>
      </c>
      <c r="N381">
        <v>1013</v>
      </c>
      <c r="O381" t="s">
        <v>257</v>
      </c>
      <c r="P381" t="s">
        <v>257</v>
      </c>
      <c r="Q381">
        <v>1</v>
      </c>
      <c r="W381">
        <v>0</v>
      </c>
      <c r="X381">
        <v>1411537405</v>
      </c>
      <c r="Y381">
        <v>2</v>
      </c>
      <c r="AA381">
        <v>120.81</v>
      </c>
      <c r="AB381">
        <v>0</v>
      </c>
      <c r="AC381">
        <v>0</v>
      </c>
      <c r="AD381">
        <v>0</v>
      </c>
      <c r="AE381">
        <v>120.81</v>
      </c>
      <c r="AF381">
        <v>0</v>
      </c>
      <c r="AG381">
        <v>0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0</v>
      </c>
      <c r="AP381">
        <v>0</v>
      </c>
      <c r="AQ381">
        <v>0</v>
      </c>
      <c r="AR381">
        <v>0</v>
      </c>
      <c r="AS381" t="s">
        <v>6</v>
      </c>
      <c r="AT381">
        <v>2</v>
      </c>
      <c r="AU381" t="s">
        <v>6</v>
      </c>
      <c r="AV381">
        <v>0</v>
      </c>
      <c r="AW381">
        <v>1</v>
      </c>
      <c r="AX381">
        <v>-1</v>
      </c>
      <c r="AY381">
        <v>0</v>
      </c>
      <c r="AZ381">
        <v>0</v>
      </c>
      <c r="BA381" t="s">
        <v>6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Y381*Source!I129</f>
        <v>4</v>
      </c>
      <c r="CY381">
        <f t="shared" si="60"/>
        <v>120.81</v>
      </c>
      <c r="CZ381">
        <f t="shared" si="61"/>
        <v>120.81</v>
      </c>
      <c r="DA381">
        <f t="shared" si="62"/>
        <v>1</v>
      </c>
      <c r="DB381">
        <f t="shared" si="63"/>
        <v>241.62</v>
      </c>
      <c r="DC381">
        <f t="shared" si="64"/>
        <v>0</v>
      </c>
    </row>
    <row r="382" spans="1:107" x14ac:dyDescent="0.2">
      <c r="A382">
        <f>ROW(Source!A130)</f>
        <v>130</v>
      </c>
      <c r="B382">
        <v>28045061</v>
      </c>
      <c r="C382">
        <v>28048769</v>
      </c>
      <c r="D382">
        <v>25418216</v>
      </c>
      <c r="E382">
        <v>1</v>
      </c>
      <c r="F382">
        <v>1</v>
      </c>
      <c r="G382">
        <v>1</v>
      </c>
      <c r="H382">
        <v>1</v>
      </c>
      <c r="I382" t="s">
        <v>625</v>
      </c>
      <c r="J382" t="s">
        <v>6</v>
      </c>
      <c r="K382" t="s">
        <v>626</v>
      </c>
      <c r="L382">
        <v>1191</v>
      </c>
      <c r="N382">
        <v>1013</v>
      </c>
      <c r="O382" t="s">
        <v>401</v>
      </c>
      <c r="P382" t="s">
        <v>401</v>
      </c>
      <c r="Q382">
        <v>1</v>
      </c>
      <c r="W382">
        <v>0</v>
      </c>
      <c r="X382">
        <v>-598469600</v>
      </c>
      <c r="Y382">
        <v>23.195499999999999</v>
      </c>
      <c r="AA382">
        <v>0</v>
      </c>
      <c r="AB382">
        <v>0</v>
      </c>
      <c r="AC382">
        <v>0</v>
      </c>
      <c r="AD382">
        <v>62.34</v>
      </c>
      <c r="AE382">
        <v>0</v>
      </c>
      <c r="AF382">
        <v>0</v>
      </c>
      <c r="AG382">
        <v>0</v>
      </c>
      <c r="AH382">
        <v>9.2899999999999991</v>
      </c>
      <c r="AI382">
        <v>1</v>
      </c>
      <c r="AJ382">
        <v>1</v>
      </c>
      <c r="AK382">
        <v>1</v>
      </c>
      <c r="AL382">
        <v>6.71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6</v>
      </c>
      <c r="AT382">
        <v>20.170000000000002</v>
      </c>
      <c r="AU382" t="s">
        <v>73</v>
      </c>
      <c r="AV382">
        <v>1</v>
      </c>
      <c r="AW382">
        <v>2</v>
      </c>
      <c r="AX382">
        <v>28048781</v>
      </c>
      <c r="AY382">
        <v>1</v>
      </c>
      <c r="AZ382">
        <v>0</v>
      </c>
      <c r="BA382">
        <v>358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Y382*Source!I130</f>
        <v>46.390999999999998</v>
      </c>
      <c r="CY382">
        <f>AD382</f>
        <v>62.34</v>
      </c>
      <c r="CZ382">
        <f>AH382</f>
        <v>9.2899999999999991</v>
      </c>
      <c r="DA382">
        <f>AL382</f>
        <v>6.71</v>
      </c>
      <c r="DB382">
        <f>ROUND((ROUND(AT382*CZ382,2)*1.15),2)</f>
        <v>215.49</v>
      </c>
      <c r="DC382">
        <f>ROUND((ROUND(AT382*AG382,2)*1.15),2)</f>
        <v>0</v>
      </c>
    </row>
    <row r="383" spans="1:107" x14ac:dyDescent="0.2">
      <c r="A383">
        <f>ROW(Source!A130)</f>
        <v>130</v>
      </c>
      <c r="B383">
        <v>28045061</v>
      </c>
      <c r="C383">
        <v>28048769</v>
      </c>
      <c r="D383">
        <v>25412928</v>
      </c>
      <c r="E383">
        <v>1</v>
      </c>
      <c r="F383">
        <v>1</v>
      </c>
      <c r="G383">
        <v>1</v>
      </c>
      <c r="H383">
        <v>1</v>
      </c>
      <c r="I383" t="s">
        <v>413</v>
      </c>
      <c r="J383" t="s">
        <v>6</v>
      </c>
      <c r="K383" t="s">
        <v>414</v>
      </c>
      <c r="L383">
        <v>1191</v>
      </c>
      <c r="N383">
        <v>1013</v>
      </c>
      <c r="O383" t="s">
        <v>401</v>
      </c>
      <c r="P383" t="s">
        <v>401</v>
      </c>
      <c r="Q383">
        <v>1</v>
      </c>
      <c r="W383">
        <v>0</v>
      </c>
      <c r="X383">
        <v>-1417349443</v>
      </c>
      <c r="Y383">
        <v>0.39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6.71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6</v>
      </c>
      <c r="AT383">
        <v>0.39</v>
      </c>
      <c r="AU383" t="s">
        <v>6</v>
      </c>
      <c r="AV383">
        <v>2</v>
      </c>
      <c r="AW383">
        <v>2</v>
      </c>
      <c r="AX383">
        <v>28048782</v>
      </c>
      <c r="AY383">
        <v>1</v>
      </c>
      <c r="AZ383">
        <v>2048</v>
      </c>
      <c r="BA383">
        <v>359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Y383*Source!I130</f>
        <v>0.78</v>
      </c>
      <c r="CY383">
        <f>AD383</f>
        <v>0</v>
      </c>
      <c r="CZ383">
        <f>AH383</f>
        <v>0</v>
      </c>
      <c r="DA383">
        <f>AL383</f>
        <v>1</v>
      </c>
      <c r="DB383">
        <f>ROUND(ROUND(AT383*CZ383,2),2)</f>
        <v>0</v>
      </c>
      <c r="DC383">
        <f>ROUND(ROUND(AT383*AG383,2),2)</f>
        <v>0</v>
      </c>
    </row>
    <row r="384" spans="1:107" x14ac:dyDescent="0.2">
      <c r="A384">
        <f>ROW(Source!A130)</f>
        <v>130</v>
      </c>
      <c r="B384">
        <v>28045061</v>
      </c>
      <c r="C384">
        <v>28048769</v>
      </c>
      <c r="D384">
        <v>25230220</v>
      </c>
      <c r="E384">
        <v>1</v>
      </c>
      <c r="F384">
        <v>1</v>
      </c>
      <c r="G384">
        <v>1</v>
      </c>
      <c r="H384">
        <v>2</v>
      </c>
      <c r="I384" t="s">
        <v>415</v>
      </c>
      <c r="J384" t="s">
        <v>416</v>
      </c>
      <c r="K384" t="s">
        <v>417</v>
      </c>
      <c r="L384">
        <v>1368</v>
      </c>
      <c r="N384">
        <v>1011</v>
      </c>
      <c r="O384" t="s">
        <v>405</v>
      </c>
      <c r="P384" t="s">
        <v>405</v>
      </c>
      <c r="Q384">
        <v>1</v>
      </c>
      <c r="W384">
        <v>0</v>
      </c>
      <c r="X384">
        <v>-1718674368</v>
      </c>
      <c r="Y384">
        <v>0.1875</v>
      </c>
      <c r="AA384">
        <v>0</v>
      </c>
      <c r="AB384">
        <v>751.45</v>
      </c>
      <c r="AC384">
        <v>13.5</v>
      </c>
      <c r="AD384">
        <v>0</v>
      </c>
      <c r="AE384">
        <v>0</v>
      </c>
      <c r="AF384">
        <v>111.99</v>
      </c>
      <c r="AG384">
        <v>13.5</v>
      </c>
      <c r="AH384">
        <v>0</v>
      </c>
      <c r="AI384">
        <v>1</v>
      </c>
      <c r="AJ384">
        <v>6.71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6</v>
      </c>
      <c r="AT384">
        <v>0.15</v>
      </c>
      <c r="AU384" t="s">
        <v>72</v>
      </c>
      <c r="AV384">
        <v>0</v>
      </c>
      <c r="AW384">
        <v>2</v>
      </c>
      <c r="AX384">
        <v>28048783</v>
      </c>
      <c r="AY384">
        <v>1</v>
      </c>
      <c r="AZ384">
        <v>0</v>
      </c>
      <c r="BA384">
        <v>360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Y384*Source!I130</f>
        <v>0.375</v>
      </c>
      <c r="CY384">
        <f>AB384</f>
        <v>751.45</v>
      </c>
      <c r="CZ384">
        <f>AF384</f>
        <v>111.99</v>
      </c>
      <c r="DA384">
        <f>AJ384</f>
        <v>6.71</v>
      </c>
      <c r="DB384">
        <f>ROUND((ROUND(AT384*CZ384,2)*1.25),2)</f>
        <v>21</v>
      </c>
      <c r="DC384">
        <f>ROUND((ROUND(AT384*AG384,2)*1.25),2)</f>
        <v>2.54</v>
      </c>
    </row>
    <row r="385" spans="1:107" x14ac:dyDescent="0.2">
      <c r="A385">
        <f>ROW(Source!A130)</f>
        <v>130</v>
      </c>
      <c r="B385">
        <v>28045061</v>
      </c>
      <c r="C385">
        <v>28048769</v>
      </c>
      <c r="D385">
        <v>25231607</v>
      </c>
      <c r="E385">
        <v>1</v>
      </c>
      <c r="F385">
        <v>1</v>
      </c>
      <c r="G385">
        <v>1</v>
      </c>
      <c r="H385">
        <v>2</v>
      </c>
      <c r="I385" t="s">
        <v>421</v>
      </c>
      <c r="J385" t="s">
        <v>422</v>
      </c>
      <c r="K385" t="s">
        <v>423</v>
      </c>
      <c r="L385">
        <v>1368</v>
      </c>
      <c r="N385">
        <v>1011</v>
      </c>
      <c r="O385" t="s">
        <v>405</v>
      </c>
      <c r="P385" t="s">
        <v>405</v>
      </c>
      <c r="Q385">
        <v>1</v>
      </c>
      <c r="W385">
        <v>0</v>
      </c>
      <c r="X385">
        <v>1372534845</v>
      </c>
      <c r="Y385">
        <v>0.3</v>
      </c>
      <c r="AA385">
        <v>0</v>
      </c>
      <c r="AB385">
        <v>440.91</v>
      </c>
      <c r="AC385">
        <v>11.6</v>
      </c>
      <c r="AD385">
        <v>0</v>
      </c>
      <c r="AE385">
        <v>0</v>
      </c>
      <c r="AF385">
        <v>65.709999999999994</v>
      </c>
      <c r="AG385">
        <v>11.6</v>
      </c>
      <c r="AH385">
        <v>0</v>
      </c>
      <c r="AI385">
        <v>1</v>
      </c>
      <c r="AJ385">
        <v>6.71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6</v>
      </c>
      <c r="AT385">
        <v>0.24</v>
      </c>
      <c r="AU385" t="s">
        <v>72</v>
      </c>
      <c r="AV385">
        <v>0</v>
      </c>
      <c r="AW385">
        <v>2</v>
      </c>
      <c r="AX385">
        <v>28048784</v>
      </c>
      <c r="AY385">
        <v>1</v>
      </c>
      <c r="AZ385">
        <v>0</v>
      </c>
      <c r="BA385">
        <v>361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Y385*Source!I130</f>
        <v>0.6</v>
      </c>
      <c r="CY385">
        <f>AB385</f>
        <v>440.91</v>
      </c>
      <c r="CZ385">
        <f>AF385</f>
        <v>65.709999999999994</v>
      </c>
      <c r="DA385">
        <f>AJ385</f>
        <v>6.71</v>
      </c>
      <c r="DB385">
        <f>ROUND((ROUND(AT385*CZ385,2)*1.25),2)</f>
        <v>19.71</v>
      </c>
      <c r="DC385">
        <f>ROUND((ROUND(AT385*AG385,2)*1.25),2)</f>
        <v>3.48</v>
      </c>
    </row>
    <row r="386" spans="1:107" x14ac:dyDescent="0.2">
      <c r="A386">
        <f>ROW(Source!A130)</f>
        <v>130</v>
      </c>
      <c r="B386">
        <v>28045061</v>
      </c>
      <c r="C386">
        <v>28048769</v>
      </c>
      <c r="D386">
        <v>25231911</v>
      </c>
      <c r="E386">
        <v>1</v>
      </c>
      <c r="F386">
        <v>1</v>
      </c>
      <c r="G386">
        <v>1</v>
      </c>
      <c r="H386">
        <v>2</v>
      </c>
      <c r="I386" t="s">
        <v>427</v>
      </c>
      <c r="J386" t="s">
        <v>428</v>
      </c>
      <c r="K386" t="s">
        <v>429</v>
      </c>
      <c r="L386">
        <v>1368</v>
      </c>
      <c r="N386">
        <v>1011</v>
      </c>
      <c r="O386" t="s">
        <v>405</v>
      </c>
      <c r="P386" t="s">
        <v>405</v>
      </c>
      <c r="Q386">
        <v>1</v>
      </c>
      <c r="W386">
        <v>0</v>
      </c>
      <c r="X386">
        <v>-353815937</v>
      </c>
      <c r="Y386">
        <v>0.875</v>
      </c>
      <c r="AA386">
        <v>0</v>
      </c>
      <c r="AB386">
        <v>54.35</v>
      </c>
      <c r="AC386">
        <v>0</v>
      </c>
      <c r="AD386">
        <v>0</v>
      </c>
      <c r="AE386">
        <v>0</v>
      </c>
      <c r="AF386">
        <v>8.1</v>
      </c>
      <c r="AG386">
        <v>0</v>
      </c>
      <c r="AH386">
        <v>0</v>
      </c>
      <c r="AI386">
        <v>1</v>
      </c>
      <c r="AJ386">
        <v>6.71</v>
      </c>
      <c r="AK386">
        <v>1</v>
      </c>
      <c r="AL386">
        <v>1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6</v>
      </c>
      <c r="AT386">
        <v>0.7</v>
      </c>
      <c r="AU386" t="s">
        <v>72</v>
      </c>
      <c r="AV386">
        <v>0</v>
      </c>
      <c r="AW386">
        <v>2</v>
      </c>
      <c r="AX386">
        <v>28048785</v>
      </c>
      <c r="AY386">
        <v>1</v>
      </c>
      <c r="AZ386">
        <v>0</v>
      </c>
      <c r="BA386">
        <v>362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Y386*Source!I130</f>
        <v>1.75</v>
      </c>
      <c r="CY386">
        <f>AB386</f>
        <v>54.35</v>
      </c>
      <c r="CZ386">
        <f>AF386</f>
        <v>8.1</v>
      </c>
      <c r="DA386">
        <f>AJ386</f>
        <v>6.71</v>
      </c>
      <c r="DB386">
        <f>ROUND((ROUND(AT386*CZ386,2)*1.25),2)</f>
        <v>7.09</v>
      </c>
      <c r="DC386">
        <f>ROUND((ROUND(AT386*AG386,2)*1.25),2)</f>
        <v>0</v>
      </c>
    </row>
    <row r="387" spans="1:107" x14ac:dyDescent="0.2">
      <c r="A387">
        <f>ROW(Source!A130)</f>
        <v>130</v>
      </c>
      <c r="B387">
        <v>28045061</v>
      </c>
      <c r="C387">
        <v>28048769</v>
      </c>
      <c r="D387">
        <v>25151438</v>
      </c>
      <c r="E387">
        <v>1</v>
      </c>
      <c r="F387">
        <v>1</v>
      </c>
      <c r="G387">
        <v>1</v>
      </c>
      <c r="H387">
        <v>3</v>
      </c>
      <c r="I387" t="s">
        <v>627</v>
      </c>
      <c r="J387" t="s">
        <v>628</v>
      </c>
      <c r="K387" t="s">
        <v>629</v>
      </c>
      <c r="L387">
        <v>1348</v>
      </c>
      <c r="N387">
        <v>1009</v>
      </c>
      <c r="O387" t="s">
        <v>24</v>
      </c>
      <c r="P387" t="s">
        <v>24</v>
      </c>
      <c r="Q387">
        <v>1000</v>
      </c>
      <c r="W387">
        <v>0</v>
      </c>
      <c r="X387">
        <v>-1068056325</v>
      </c>
      <c r="Y387">
        <v>5.0000000000000001E-4</v>
      </c>
      <c r="AA387">
        <v>69529.02</v>
      </c>
      <c r="AB387">
        <v>0</v>
      </c>
      <c r="AC387">
        <v>0</v>
      </c>
      <c r="AD387">
        <v>0</v>
      </c>
      <c r="AE387">
        <v>10362</v>
      </c>
      <c r="AF387">
        <v>0</v>
      </c>
      <c r="AG387">
        <v>0</v>
      </c>
      <c r="AH387">
        <v>0</v>
      </c>
      <c r="AI387">
        <v>6.71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5.0000000000000001E-4</v>
      </c>
      <c r="AU387" t="s">
        <v>6</v>
      </c>
      <c r="AV387">
        <v>0</v>
      </c>
      <c r="AW387">
        <v>2</v>
      </c>
      <c r="AX387">
        <v>28048786</v>
      </c>
      <c r="AY387">
        <v>1</v>
      </c>
      <c r="AZ387">
        <v>0</v>
      </c>
      <c r="BA387">
        <v>363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Y387*Source!I130</f>
        <v>1E-3</v>
      </c>
      <c r="CY387">
        <f t="shared" ref="CY387:CY392" si="65">AA387</f>
        <v>69529.02</v>
      </c>
      <c r="CZ387">
        <f t="shared" ref="CZ387:CZ392" si="66">AE387</f>
        <v>10362</v>
      </c>
      <c r="DA387">
        <f t="shared" ref="DA387:DA392" si="67">AI387</f>
        <v>6.71</v>
      </c>
      <c r="DB387">
        <f t="shared" ref="DB387:DB392" si="68">ROUND(ROUND(AT387*CZ387,2),2)</f>
        <v>5.18</v>
      </c>
      <c r="DC387">
        <f t="shared" ref="DC387:DC392" si="69">ROUND(ROUND(AT387*AG387,2),2)</f>
        <v>0</v>
      </c>
    </row>
    <row r="388" spans="1:107" x14ac:dyDescent="0.2">
      <c r="A388">
        <f>ROW(Source!A130)</f>
        <v>130</v>
      </c>
      <c r="B388">
        <v>28045061</v>
      </c>
      <c r="C388">
        <v>28048769</v>
      </c>
      <c r="D388">
        <v>25152597</v>
      </c>
      <c r="E388">
        <v>1</v>
      </c>
      <c r="F388">
        <v>1</v>
      </c>
      <c r="G388">
        <v>1</v>
      </c>
      <c r="H388">
        <v>3</v>
      </c>
      <c r="I388" t="s">
        <v>630</v>
      </c>
      <c r="J388" t="s">
        <v>631</v>
      </c>
      <c r="K388" t="s">
        <v>632</v>
      </c>
      <c r="L388">
        <v>1348</v>
      </c>
      <c r="N388">
        <v>1009</v>
      </c>
      <c r="O388" t="s">
        <v>24</v>
      </c>
      <c r="P388" t="s">
        <v>24</v>
      </c>
      <c r="Q388">
        <v>1000</v>
      </c>
      <c r="W388">
        <v>0</v>
      </c>
      <c r="X388">
        <v>56621460</v>
      </c>
      <c r="Y388">
        <v>1.99E-3</v>
      </c>
      <c r="AA388">
        <v>102817.33</v>
      </c>
      <c r="AB388">
        <v>0</v>
      </c>
      <c r="AC388">
        <v>0</v>
      </c>
      <c r="AD388">
        <v>0</v>
      </c>
      <c r="AE388">
        <v>15323</v>
      </c>
      <c r="AF388">
        <v>0</v>
      </c>
      <c r="AG388">
        <v>0</v>
      </c>
      <c r="AH388">
        <v>0</v>
      </c>
      <c r="AI388">
        <v>6.71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1.99E-3</v>
      </c>
      <c r="AU388" t="s">
        <v>6</v>
      </c>
      <c r="AV388">
        <v>0</v>
      </c>
      <c r="AW388">
        <v>2</v>
      </c>
      <c r="AX388">
        <v>28048787</v>
      </c>
      <c r="AY388">
        <v>1</v>
      </c>
      <c r="AZ388">
        <v>0</v>
      </c>
      <c r="BA388">
        <v>364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Y388*Source!I130</f>
        <v>3.98E-3</v>
      </c>
      <c r="CY388">
        <f t="shared" si="65"/>
        <v>102817.33</v>
      </c>
      <c r="CZ388">
        <f t="shared" si="66"/>
        <v>15323</v>
      </c>
      <c r="DA388">
        <f t="shared" si="67"/>
        <v>6.71</v>
      </c>
      <c r="DB388">
        <f t="shared" si="68"/>
        <v>30.49</v>
      </c>
      <c r="DC388">
        <f t="shared" si="69"/>
        <v>0</v>
      </c>
    </row>
    <row r="389" spans="1:107" x14ac:dyDescent="0.2">
      <c r="A389">
        <f>ROW(Source!A130)</f>
        <v>130</v>
      </c>
      <c r="B389">
        <v>28045061</v>
      </c>
      <c r="C389">
        <v>28048769</v>
      </c>
      <c r="D389">
        <v>25153497</v>
      </c>
      <c r="E389">
        <v>1</v>
      </c>
      <c r="F389">
        <v>1</v>
      </c>
      <c r="G389">
        <v>1</v>
      </c>
      <c r="H389">
        <v>3</v>
      </c>
      <c r="I389" t="s">
        <v>633</v>
      </c>
      <c r="J389" t="s">
        <v>634</v>
      </c>
      <c r="K389" t="s">
        <v>635</v>
      </c>
      <c r="L389">
        <v>1346</v>
      </c>
      <c r="N389">
        <v>1009</v>
      </c>
      <c r="O389" t="s">
        <v>197</v>
      </c>
      <c r="P389" t="s">
        <v>197</v>
      </c>
      <c r="Q389">
        <v>1</v>
      </c>
      <c r="W389">
        <v>0</v>
      </c>
      <c r="X389">
        <v>-731615568</v>
      </c>
      <c r="Y389">
        <v>0.09</v>
      </c>
      <c r="AA389">
        <v>154.93</v>
      </c>
      <c r="AB389">
        <v>0</v>
      </c>
      <c r="AC389">
        <v>0</v>
      </c>
      <c r="AD389">
        <v>0</v>
      </c>
      <c r="AE389">
        <v>23.09</v>
      </c>
      <c r="AF389">
        <v>0</v>
      </c>
      <c r="AG389">
        <v>0</v>
      </c>
      <c r="AH389">
        <v>0</v>
      </c>
      <c r="AI389">
        <v>6.71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0.09</v>
      </c>
      <c r="AU389" t="s">
        <v>6</v>
      </c>
      <c r="AV389">
        <v>0</v>
      </c>
      <c r="AW389">
        <v>2</v>
      </c>
      <c r="AX389">
        <v>28048788</v>
      </c>
      <c r="AY389">
        <v>1</v>
      </c>
      <c r="AZ389">
        <v>0</v>
      </c>
      <c r="BA389">
        <v>365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Y389*Source!I130</f>
        <v>0.18</v>
      </c>
      <c r="CY389">
        <f t="shared" si="65"/>
        <v>154.93</v>
      </c>
      <c r="CZ389">
        <f t="shared" si="66"/>
        <v>23.09</v>
      </c>
      <c r="DA389">
        <f t="shared" si="67"/>
        <v>6.71</v>
      </c>
      <c r="DB389">
        <f t="shared" si="68"/>
        <v>2.08</v>
      </c>
      <c r="DC389">
        <f t="shared" si="69"/>
        <v>0</v>
      </c>
    </row>
    <row r="390" spans="1:107" x14ac:dyDescent="0.2">
      <c r="A390">
        <f>ROW(Source!A130)</f>
        <v>130</v>
      </c>
      <c r="B390">
        <v>28045061</v>
      </c>
      <c r="C390">
        <v>28048769</v>
      </c>
      <c r="D390">
        <v>25155503</v>
      </c>
      <c r="E390">
        <v>1</v>
      </c>
      <c r="F390">
        <v>1</v>
      </c>
      <c r="G390">
        <v>1</v>
      </c>
      <c r="H390">
        <v>3</v>
      </c>
      <c r="I390" t="s">
        <v>636</v>
      </c>
      <c r="J390" t="s">
        <v>637</v>
      </c>
      <c r="K390" t="s">
        <v>638</v>
      </c>
      <c r="L390">
        <v>1339</v>
      </c>
      <c r="N390">
        <v>1007</v>
      </c>
      <c r="O390" t="s">
        <v>28</v>
      </c>
      <c r="P390" t="s">
        <v>28</v>
      </c>
      <c r="Q390">
        <v>1</v>
      </c>
      <c r="W390">
        <v>0</v>
      </c>
      <c r="X390">
        <v>-1019936957</v>
      </c>
      <c r="Y390">
        <v>1.7999999999999999E-2</v>
      </c>
      <c r="AA390">
        <v>3260.39</v>
      </c>
      <c r="AB390">
        <v>0</v>
      </c>
      <c r="AC390">
        <v>0</v>
      </c>
      <c r="AD390">
        <v>0</v>
      </c>
      <c r="AE390">
        <v>485.9</v>
      </c>
      <c r="AF390">
        <v>0</v>
      </c>
      <c r="AG390">
        <v>0</v>
      </c>
      <c r="AH390">
        <v>0</v>
      </c>
      <c r="AI390">
        <v>6.71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1.7999999999999999E-2</v>
      </c>
      <c r="AU390" t="s">
        <v>6</v>
      </c>
      <c r="AV390">
        <v>0</v>
      </c>
      <c r="AW390">
        <v>2</v>
      </c>
      <c r="AX390">
        <v>28048789</v>
      </c>
      <c r="AY390">
        <v>1</v>
      </c>
      <c r="AZ390">
        <v>0</v>
      </c>
      <c r="BA390">
        <v>366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Y390*Source!I130</f>
        <v>3.5999999999999997E-2</v>
      </c>
      <c r="CY390">
        <f t="shared" si="65"/>
        <v>3260.39</v>
      </c>
      <c r="CZ390">
        <f t="shared" si="66"/>
        <v>485.9</v>
      </c>
      <c r="DA390">
        <f t="shared" si="67"/>
        <v>6.71</v>
      </c>
      <c r="DB390">
        <f t="shared" si="68"/>
        <v>8.75</v>
      </c>
      <c r="DC390">
        <f t="shared" si="69"/>
        <v>0</v>
      </c>
    </row>
    <row r="391" spans="1:107" x14ac:dyDescent="0.2">
      <c r="A391">
        <f>ROW(Source!A130)</f>
        <v>130</v>
      </c>
      <c r="B391">
        <v>28045061</v>
      </c>
      <c r="C391">
        <v>28048769</v>
      </c>
      <c r="D391">
        <v>25174663</v>
      </c>
      <c r="E391">
        <v>1</v>
      </c>
      <c r="F391">
        <v>1</v>
      </c>
      <c r="G391">
        <v>1</v>
      </c>
      <c r="H391">
        <v>3</v>
      </c>
      <c r="I391" t="s">
        <v>639</v>
      </c>
      <c r="J391" t="s">
        <v>640</v>
      </c>
      <c r="K391" t="s">
        <v>641</v>
      </c>
      <c r="L391">
        <v>1348</v>
      </c>
      <c r="N391">
        <v>1009</v>
      </c>
      <c r="O391" t="s">
        <v>24</v>
      </c>
      <c r="P391" t="s">
        <v>24</v>
      </c>
      <c r="Q391">
        <v>1000</v>
      </c>
      <c r="W391">
        <v>0</v>
      </c>
      <c r="X391">
        <v>1921210966</v>
      </c>
      <c r="Y391">
        <v>3.0500000000000002E-3</v>
      </c>
      <c r="AA391">
        <v>67771</v>
      </c>
      <c r="AB391">
        <v>0</v>
      </c>
      <c r="AC391">
        <v>0</v>
      </c>
      <c r="AD391">
        <v>0</v>
      </c>
      <c r="AE391">
        <v>10100</v>
      </c>
      <c r="AF391">
        <v>0</v>
      </c>
      <c r="AG391">
        <v>0</v>
      </c>
      <c r="AH391">
        <v>0</v>
      </c>
      <c r="AI391">
        <v>6.71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3.0500000000000002E-3</v>
      </c>
      <c r="AU391" t="s">
        <v>6</v>
      </c>
      <c r="AV391">
        <v>0</v>
      </c>
      <c r="AW391">
        <v>2</v>
      </c>
      <c r="AX391">
        <v>28048790</v>
      </c>
      <c r="AY391">
        <v>1</v>
      </c>
      <c r="AZ391">
        <v>0</v>
      </c>
      <c r="BA391">
        <v>367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Y391*Source!I130</f>
        <v>6.1000000000000004E-3</v>
      </c>
      <c r="CY391">
        <f t="shared" si="65"/>
        <v>67771</v>
      </c>
      <c r="CZ391">
        <f t="shared" si="66"/>
        <v>10100</v>
      </c>
      <c r="DA391">
        <f t="shared" si="67"/>
        <v>6.71</v>
      </c>
      <c r="DB391">
        <f t="shared" si="68"/>
        <v>30.81</v>
      </c>
      <c r="DC391">
        <f t="shared" si="69"/>
        <v>0</v>
      </c>
    </row>
    <row r="392" spans="1:107" x14ac:dyDescent="0.2">
      <c r="A392">
        <f>ROW(Source!A130)</f>
        <v>130</v>
      </c>
      <c r="B392">
        <v>28045061</v>
      </c>
      <c r="C392">
        <v>28048769</v>
      </c>
      <c r="D392">
        <v>25214047</v>
      </c>
      <c r="E392">
        <v>1</v>
      </c>
      <c r="F392">
        <v>1</v>
      </c>
      <c r="G392">
        <v>1</v>
      </c>
      <c r="H392">
        <v>3</v>
      </c>
      <c r="I392" t="s">
        <v>255</v>
      </c>
      <c r="J392" t="s">
        <v>258</v>
      </c>
      <c r="K392" t="s">
        <v>256</v>
      </c>
      <c r="L392">
        <v>1035</v>
      </c>
      <c r="N392">
        <v>1013</v>
      </c>
      <c r="O392" t="s">
        <v>257</v>
      </c>
      <c r="P392" t="s">
        <v>257</v>
      </c>
      <c r="Q392">
        <v>1</v>
      </c>
      <c r="W392">
        <v>0</v>
      </c>
      <c r="X392">
        <v>1411537405</v>
      </c>
      <c r="Y392">
        <v>2</v>
      </c>
      <c r="AA392">
        <v>810.64</v>
      </c>
      <c r="AB392">
        <v>0</v>
      </c>
      <c r="AC392">
        <v>0</v>
      </c>
      <c r="AD392">
        <v>0</v>
      </c>
      <c r="AE392">
        <v>120.81</v>
      </c>
      <c r="AF392">
        <v>0</v>
      </c>
      <c r="AG392">
        <v>0</v>
      </c>
      <c r="AH392">
        <v>0</v>
      </c>
      <c r="AI392">
        <v>6.71</v>
      </c>
      <c r="AJ392">
        <v>1</v>
      </c>
      <c r="AK392">
        <v>1</v>
      </c>
      <c r="AL392">
        <v>1</v>
      </c>
      <c r="AN392">
        <v>0</v>
      </c>
      <c r="AO392">
        <v>0</v>
      </c>
      <c r="AP392">
        <v>0</v>
      </c>
      <c r="AQ392">
        <v>0</v>
      </c>
      <c r="AR392">
        <v>0</v>
      </c>
      <c r="AS392" t="s">
        <v>6</v>
      </c>
      <c r="AT392">
        <v>2</v>
      </c>
      <c r="AU392" t="s">
        <v>6</v>
      </c>
      <c r="AV392">
        <v>0</v>
      </c>
      <c r="AW392">
        <v>1</v>
      </c>
      <c r="AX392">
        <v>-1</v>
      </c>
      <c r="AY392">
        <v>0</v>
      </c>
      <c r="AZ392">
        <v>0</v>
      </c>
      <c r="BA392" t="s">
        <v>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Y392*Source!I130</f>
        <v>4</v>
      </c>
      <c r="CY392">
        <f t="shared" si="65"/>
        <v>810.64</v>
      </c>
      <c r="CZ392">
        <f t="shared" si="66"/>
        <v>120.81</v>
      </c>
      <c r="DA392">
        <f t="shared" si="67"/>
        <v>6.71</v>
      </c>
      <c r="DB392">
        <f t="shared" si="68"/>
        <v>241.62</v>
      </c>
      <c r="DC392">
        <f t="shared" si="69"/>
        <v>0</v>
      </c>
    </row>
    <row r="393" spans="1:107" x14ac:dyDescent="0.2">
      <c r="A393">
        <f>ROW(Source!A133)</f>
        <v>133</v>
      </c>
      <c r="B393">
        <v>28045047</v>
      </c>
      <c r="C393">
        <v>28048793</v>
      </c>
      <c r="D393">
        <v>25418216</v>
      </c>
      <c r="E393">
        <v>1</v>
      </c>
      <c r="F393">
        <v>1</v>
      </c>
      <c r="G393">
        <v>1</v>
      </c>
      <c r="H393">
        <v>1</v>
      </c>
      <c r="I393" t="s">
        <v>625</v>
      </c>
      <c r="J393" t="s">
        <v>6</v>
      </c>
      <c r="K393" t="s">
        <v>626</v>
      </c>
      <c r="L393">
        <v>1191</v>
      </c>
      <c r="N393">
        <v>1013</v>
      </c>
      <c r="O393" t="s">
        <v>401</v>
      </c>
      <c r="P393" t="s">
        <v>401</v>
      </c>
      <c r="Q393">
        <v>1</v>
      </c>
      <c r="W393">
        <v>0</v>
      </c>
      <c r="X393">
        <v>-598469600</v>
      </c>
      <c r="Y393">
        <v>8.0680000000000014</v>
      </c>
      <c r="AA393">
        <v>0</v>
      </c>
      <c r="AB393">
        <v>0</v>
      </c>
      <c r="AC393">
        <v>0</v>
      </c>
      <c r="AD393">
        <v>9.2899999999999991</v>
      </c>
      <c r="AE393">
        <v>0</v>
      </c>
      <c r="AF393">
        <v>0</v>
      </c>
      <c r="AG393">
        <v>0</v>
      </c>
      <c r="AH393">
        <v>9.2899999999999991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6</v>
      </c>
      <c r="AT393">
        <v>20.170000000000002</v>
      </c>
      <c r="AU393" t="s">
        <v>263</v>
      </c>
      <c r="AV393">
        <v>1</v>
      </c>
      <c r="AW393">
        <v>2</v>
      </c>
      <c r="AX393">
        <v>28048804</v>
      </c>
      <c r="AY393">
        <v>1</v>
      </c>
      <c r="AZ393">
        <v>0</v>
      </c>
      <c r="BA393">
        <v>369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Y393*Source!I133</f>
        <v>16.136000000000003</v>
      </c>
      <c r="CY393">
        <f>AD393</f>
        <v>9.2899999999999991</v>
      </c>
      <c r="CZ393">
        <f>AH393</f>
        <v>9.2899999999999991</v>
      </c>
      <c r="DA393">
        <f>AL393</f>
        <v>1</v>
      </c>
      <c r="DB393">
        <f>ROUND((ROUND(AT393*CZ393,2)*0.4),2)</f>
        <v>74.95</v>
      </c>
      <c r="DC393">
        <f>ROUND((ROUND(AT393*AG393,2)*0.4),2)</f>
        <v>0</v>
      </c>
    </row>
    <row r="394" spans="1:107" x14ac:dyDescent="0.2">
      <c r="A394">
        <f>ROW(Source!A133)</f>
        <v>133</v>
      </c>
      <c r="B394">
        <v>28045047</v>
      </c>
      <c r="C394">
        <v>28048793</v>
      </c>
      <c r="D394">
        <v>25412928</v>
      </c>
      <c r="E394">
        <v>1</v>
      </c>
      <c r="F394">
        <v>1</v>
      </c>
      <c r="G394">
        <v>1</v>
      </c>
      <c r="H394">
        <v>1</v>
      </c>
      <c r="I394" t="s">
        <v>413</v>
      </c>
      <c r="J394" t="s">
        <v>6</v>
      </c>
      <c r="K394" t="s">
        <v>414</v>
      </c>
      <c r="L394">
        <v>1191</v>
      </c>
      <c r="N394">
        <v>1013</v>
      </c>
      <c r="O394" t="s">
        <v>401</v>
      </c>
      <c r="P394" t="s">
        <v>401</v>
      </c>
      <c r="Q394">
        <v>1</v>
      </c>
      <c r="W394">
        <v>0</v>
      </c>
      <c r="X394">
        <v>-1417349443</v>
      </c>
      <c r="Y394">
        <v>0.39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0.39</v>
      </c>
      <c r="AU394" t="s">
        <v>6</v>
      </c>
      <c r="AV394">
        <v>2</v>
      </c>
      <c r="AW394">
        <v>2</v>
      </c>
      <c r="AX394">
        <v>28048805</v>
      </c>
      <c r="AY394">
        <v>1</v>
      </c>
      <c r="AZ394">
        <v>2048</v>
      </c>
      <c r="BA394">
        <v>370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Y394*Source!I133</f>
        <v>0.78</v>
      </c>
      <c r="CY394">
        <f>AD394</f>
        <v>0</v>
      </c>
      <c r="CZ394">
        <f>AH394</f>
        <v>0</v>
      </c>
      <c r="DA394">
        <f>AL394</f>
        <v>1</v>
      </c>
      <c r="DB394">
        <f>ROUND(ROUND(AT394*CZ394,2),2)</f>
        <v>0</v>
      </c>
      <c r="DC394">
        <f>ROUND(ROUND(AT394*AG394,2),2)</f>
        <v>0</v>
      </c>
    </row>
    <row r="395" spans="1:107" x14ac:dyDescent="0.2">
      <c r="A395">
        <f>ROW(Source!A133)</f>
        <v>133</v>
      </c>
      <c r="B395">
        <v>28045047</v>
      </c>
      <c r="C395">
        <v>28048793</v>
      </c>
      <c r="D395">
        <v>25230220</v>
      </c>
      <c r="E395">
        <v>1</v>
      </c>
      <c r="F395">
        <v>1</v>
      </c>
      <c r="G395">
        <v>1</v>
      </c>
      <c r="H395">
        <v>2</v>
      </c>
      <c r="I395" t="s">
        <v>415</v>
      </c>
      <c r="J395" t="s">
        <v>416</v>
      </c>
      <c r="K395" t="s">
        <v>417</v>
      </c>
      <c r="L395">
        <v>1368</v>
      </c>
      <c r="N395">
        <v>1011</v>
      </c>
      <c r="O395" t="s">
        <v>405</v>
      </c>
      <c r="P395" t="s">
        <v>405</v>
      </c>
      <c r="Q395">
        <v>1</v>
      </c>
      <c r="W395">
        <v>0</v>
      </c>
      <c r="X395">
        <v>-1718674368</v>
      </c>
      <c r="Y395">
        <v>0.06</v>
      </c>
      <c r="AA395">
        <v>0</v>
      </c>
      <c r="AB395">
        <v>111.99</v>
      </c>
      <c r="AC395">
        <v>13.5</v>
      </c>
      <c r="AD395">
        <v>0</v>
      </c>
      <c r="AE395">
        <v>0</v>
      </c>
      <c r="AF395">
        <v>111.99</v>
      </c>
      <c r="AG395">
        <v>13.5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0.15</v>
      </c>
      <c r="AU395" t="s">
        <v>263</v>
      </c>
      <c r="AV395">
        <v>0</v>
      </c>
      <c r="AW395">
        <v>2</v>
      </c>
      <c r="AX395">
        <v>28048806</v>
      </c>
      <c r="AY395">
        <v>1</v>
      </c>
      <c r="AZ395">
        <v>0</v>
      </c>
      <c r="BA395">
        <v>371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Y395*Source!I133</f>
        <v>0.12</v>
      </c>
      <c r="CY395">
        <f>AB395</f>
        <v>111.99</v>
      </c>
      <c r="CZ395">
        <f>AF395</f>
        <v>111.99</v>
      </c>
      <c r="DA395">
        <f>AJ395</f>
        <v>1</v>
      </c>
      <c r="DB395">
        <f>ROUND((ROUND(AT395*CZ395,2)*0.4),2)</f>
        <v>6.72</v>
      </c>
      <c r="DC395">
        <f>ROUND((ROUND(AT395*AG395,2)*0.4),2)</f>
        <v>0.81</v>
      </c>
    </row>
    <row r="396" spans="1:107" x14ac:dyDescent="0.2">
      <c r="A396">
        <f>ROW(Source!A133)</f>
        <v>133</v>
      </c>
      <c r="B396">
        <v>28045047</v>
      </c>
      <c r="C396">
        <v>28048793</v>
      </c>
      <c r="D396">
        <v>25231607</v>
      </c>
      <c r="E396">
        <v>1</v>
      </c>
      <c r="F396">
        <v>1</v>
      </c>
      <c r="G396">
        <v>1</v>
      </c>
      <c r="H396">
        <v>2</v>
      </c>
      <c r="I396" t="s">
        <v>421</v>
      </c>
      <c r="J396" t="s">
        <v>422</v>
      </c>
      <c r="K396" t="s">
        <v>423</v>
      </c>
      <c r="L396">
        <v>1368</v>
      </c>
      <c r="N396">
        <v>1011</v>
      </c>
      <c r="O396" t="s">
        <v>405</v>
      </c>
      <c r="P396" t="s">
        <v>405</v>
      </c>
      <c r="Q396">
        <v>1</v>
      </c>
      <c r="W396">
        <v>0</v>
      </c>
      <c r="X396">
        <v>1372534845</v>
      </c>
      <c r="Y396">
        <v>9.6000000000000002E-2</v>
      </c>
      <c r="AA396">
        <v>0</v>
      </c>
      <c r="AB396">
        <v>65.709999999999994</v>
      </c>
      <c r="AC396">
        <v>11.6</v>
      </c>
      <c r="AD396">
        <v>0</v>
      </c>
      <c r="AE396">
        <v>0</v>
      </c>
      <c r="AF396">
        <v>65.709999999999994</v>
      </c>
      <c r="AG396">
        <v>11.6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6</v>
      </c>
      <c r="AT396">
        <v>0.24</v>
      </c>
      <c r="AU396" t="s">
        <v>263</v>
      </c>
      <c r="AV396">
        <v>0</v>
      </c>
      <c r="AW396">
        <v>2</v>
      </c>
      <c r="AX396">
        <v>28048807</v>
      </c>
      <c r="AY396">
        <v>1</v>
      </c>
      <c r="AZ396">
        <v>0</v>
      </c>
      <c r="BA396">
        <v>372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Y396*Source!I133</f>
        <v>0.192</v>
      </c>
      <c r="CY396">
        <f>AB396</f>
        <v>65.709999999999994</v>
      </c>
      <c r="CZ396">
        <f>AF396</f>
        <v>65.709999999999994</v>
      </c>
      <c r="DA396">
        <f>AJ396</f>
        <v>1</v>
      </c>
      <c r="DB396">
        <f>ROUND((ROUND(AT396*CZ396,2)*0.4),2)</f>
        <v>6.31</v>
      </c>
      <c r="DC396">
        <f>ROUND((ROUND(AT396*AG396,2)*0.4),2)</f>
        <v>1.1100000000000001</v>
      </c>
    </row>
    <row r="397" spans="1:107" x14ac:dyDescent="0.2">
      <c r="A397">
        <f>ROW(Source!A133)</f>
        <v>133</v>
      </c>
      <c r="B397">
        <v>28045047</v>
      </c>
      <c r="C397">
        <v>28048793</v>
      </c>
      <c r="D397">
        <v>25231911</v>
      </c>
      <c r="E397">
        <v>1</v>
      </c>
      <c r="F397">
        <v>1</v>
      </c>
      <c r="G397">
        <v>1</v>
      </c>
      <c r="H397">
        <v>2</v>
      </c>
      <c r="I397" t="s">
        <v>427</v>
      </c>
      <c r="J397" t="s">
        <v>428</v>
      </c>
      <c r="K397" t="s">
        <v>429</v>
      </c>
      <c r="L397">
        <v>1368</v>
      </c>
      <c r="N397">
        <v>1011</v>
      </c>
      <c r="O397" t="s">
        <v>405</v>
      </c>
      <c r="P397" t="s">
        <v>405</v>
      </c>
      <c r="Q397">
        <v>1</v>
      </c>
      <c r="W397">
        <v>0</v>
      </c>
      <c r="X397">
        <v>-353815937</v>
      </c>
      <c r="Y397">
        <v>0.27999999999999997</v>
      </c>
      <c r="AA397">
        <v>0</v>
      </c>
      <c r="AB397">
        <v>8.1</v>
      </c>
      <c r="AC397">
        <v>0</v>
      </c>
      <c r="AD397">
        <v>0</v>
      </c>
      <c r="AE397">
        <v>0</v>
      </c>
      <c r="AF397">
        <v>8.1</v>
      </c>
      <c r="AG397">
        <v>0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6</v>
      </c>
      <c r="AT397">
        <v>0.7</v>
      </c>
      <c r="AU397" t="s">
        <v>263</v>
      </c>
      <c r="AV397">
        <v>0</v>
      </c>
      <c r="AW397">
        <v>2</v>
      </c>
      <c r="AX397">
        <v>28048808</v>
      </c>
      <c r="AY397">
        <v>1</v>
      </c>
      <c r="AZ397">
        <v>0</v>
      </c>
      <c r="BA397">
        <v>373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Y397*Source!I133</f>
        <v>0.55999999999999994</v>
      </c>
      <c r="CY397">
        <f>AB397</f>
        <v>8.1</v>
      </c>
      <c r="CZ397">
        <f>AF397</f>
        <v>8.1</v>
      </c>
      <c r="DA397">
        <f>AJ397</f>
        <v>1</v>
      </c>
      <c r="DB397">
        <f>ROUND((ROUND(AT397*CZ397,2)*0.4),2)</f>
        <v>2.27</v>
      </c>
      <c r="DC397">
        <f>ROUND((ROUND(AT397*AG397,2)*0.4),2)</f>
        <v>0</v>
      </c>
    </row>
    <row r="398" spans="1:107" x14ac:dyDescent="0.2">
      <c r="A398">
        <f>ROW(Source!A133)</f>
        <v>133</v>
      </c>
      <c r="B398">
        <v>28045047</v>
      </c>
      <c r="C398">
        <v>28048793</v>
      </c>
      <c r="D398">
        <v>25151438</v>
      </c>
      <c r="E398">
        <v>1</v>
      </c>
      <c r="F398">
        <v>1</v>
      </c>
      <c r="G398">
        <v>1</v>
      </c>
      <c r="H398">
        <v>3</v>
      </c>
      <c r="I398" t="s">
        <v>627</v>
      </c>
      <c r="J398" t="s">
        <v>628</v>
      </c>
      <c r="K398" t="s">
        <v>629</v>
      </c>
      <c r="L398">
        <v>1348</v>
      </c>
      <c r="N398">
        <v>1009</v>
      </c>
      <c r="O398" t="s">
        <v>24</v>
      </c>
      <c r="P398" t="s">
        <v>24</v>
      </c>
      <c r="Q398">
        <v>1000</v>
      </c>
      <c r="W398">
        <v>0</v>
      </c>
      <c r="X398">
        <v>-1068056325</v>
      </c>
      <c r="Y398">
        <v>0</v>
      </c>
      <c r="AA398">
        <v>10362</v>
      </c>
      <c r="AB398">
        <v>0</v>
      </c>
      <c r="AC398">
        <v>0</v>
      </c>
      <c r="AD398">
        <v>0</v>
      </c>
      <c r="AE398">
        <v>10362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6</v>
      </c>
      <c r="AT398">
        <v>5.0000000000000001E-4</v>
      </c>
      <c r="AU398" t="s">
        <v>262</v>
      </c>
      <c r="AV398">
        <v>0</v>
      </c>
      <c r="AW398">
        <v>2</v>
      </c>
      <c r="AX398">
        <v>28048809</v>
      </c>
      <c r="AY398">
        <v>1</v>
      </c>
      <c r="AZ398">
        <v>0</v>
      </c>
      <c r="BA398">
        <v>374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Y398*Source!I133</f>
        <v>0</v>
      </c>
      <c r="CY398">
        <f>AA398</f>
        <v>10362</v>
      </c>
      <c r="CZ398">
        <f>AE398</f>
        <v>10362</v>
      </c>
      <c r="DA398">
        <f>AI398</f>
        <v>1</v>
      </c>
      <c r="DB398">
        <f>ROUND((ROUND(AT398*CZ398,2)*0),2)</f>
        <v>0</v>
      </c>
      <c r="DC398">
        <f>ROUND((ROUND(AT398*AG398,2)*0),2)</f>
        <v>0</v>
      </c>
    </row>
    <row r="399" spans="1:107" x14ac:dyDescent="0.2">
      <c r="A399">
        <f>ROW(Source!A133)</f>
        <v>133</v>
      </c>
      <c r="B399">
        <v>28045047</v>
      </c>
      <c r="C399">
        <v>28048793</v>
      </c>
      <c r="D399">
        <v>25152597</v>
      </c>
      <c r="E399">
        <v>1</v>
      </c>
      <c r="F399">
        <v>1</v>
      </c>
      <c r="G399">
        <v>1</v>
      </c>
      <c r="H399">
        <v>3</v>
      </c>
      <c r="I399" t="s">
        <v>630</v>
      </c>
      <c r="J399" t="s">
        <v>631</v>
      </c>
      <c r="K399" t="s">
        <v>632</v>
      </c>
      <c r="L399">
        <v>1348</v>
      </c>
      <c r="N399">
        <v>1009</v>
      </c>
      <c r="O399" t="s">
        <v>24</v>
      </c>
      <c r="P399" t="s">
        <v>24</v>
      </c>
      <c r="Q399">
        <v>1000</v>
      </c>
      <c r="W399">
        <v>0</v>
      </c>
      <c r="X399">
        <v>56621460</v>
      </c>
      <c r="Y399">
        <v>0</v>
      </c>
      <c r="AA399">
        <v>15323</v>
      </c>
      <c r="AB399">
        <v>0</v>
      </c>
      <c r="AC399">
        <v>0</v>
      </c>
      <c r="AD399">
        <v>0</v>
      </c>
      <c r="AE399">
        <v>15323</v>
      </c>
      <c r="AF399">
        <v>0</v>
      </c>
      <c r="AG399">
        <v>0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1.99E-3</v>
      </c>
      <c r="AU399" t="s">
        <v>262</v>
      </c>
      <c r="AV399">
        <v>0</v>
      </c>
      <c r="AW399">
        <v>2</v>
      </c>
      <c r="AX399">
        <v>28048810</v>
      </c>
      <c r="AY399">
        <v>1</v>
      </c>
      <c r="AZ399">
        <v>0</v>
      </c>
      <c r="BA399">
        <v>375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Y399*Source!I133</f>
        <v>0</v>
      </c>
      <c r="CY399">
        <f>AA399</f>
        <v>15323</v>
      </c>
      <c r="CZ399">
        <f>AE399</f>
        <v>15323</v>
      </c>
      <c r="DA399">
        <f>AI399</f>
        <v>1</v>
      </c>
      <c r="DB399">
        <f>ROUND((ROUND(AT399*CZ399,2)*0),2)</f>
        <v>0</v>
      </c>
      <c r="DC399">
        <f>ROUND((ROUND(AT399*AG399,2)*0),2)</f>
        <v>0</v>
      </c>
    </row>
    <row r="400" spans="1:107" x14ac:dyDescent="0.2">
      <c r="A400">
        <f>ROW(Source!A133)</f>
        <v>133</v>
      </c>
      <c r="B400">
        <v>28045047</v>
      </c>
      <c r="C400">
        <v>28048793</v>
      </c>
      <c r="D400">
        <v>25153497</v>
      </c>
      <c r="E400">
        <v>1</v>
      </c>
      <c r="F400">
        <v>1</v>
      </c>
      <c r="G400">
        <v>1</v>
      </c>
      <c r="H400">
        <v>3</v>
      </c>
      <c r="I400" t="s">
        <v>633</v>
      </c>
      <c r="J400" t="s">
        <v>634</v>
      </c>
      <c r="K400" t="s">
        <v>635</v>
      </c>
      <c r="L400">
        <v>1346</v>
      </c>
      <c r="N400">
        <v>1009</v>
      </c>
      <c r="O400" t="s">
        <v>197</v>
      </c>
      <c r="P400" t="s">
        <v>197</v>
      </c>
      <c r="Q400">
        <v>1</v>
      </c>
      <c r="W400">
        <v>0</v>
      </c>
      <c r="X400">
        <v>-731615568</v>
      </c>
      <c r="Y400">
        <v>0</v>
      </c>
      <c r="AA400">
        <v>23.09</v>
      </c>
      <c r="AB400">
        <v>0</v>
      </c>
      <c r="AC400">
        <v>0</v>
      </c>
      <c r="AD400">
        <v>0</v>
      </c>
      <c r="AE400">
        <v>23.09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6</v>
      </c>
      <c r="AT400">
        <v>0.09</v>
      </c>
      <c r="AU400" t="s">
        <v>262</v>
      </c>
      <c r="AV400">
        <v>0</v>
      </c>
      <c r="AW400">
        <v>2</v>
      </c>
      <c r="AX400">
        <v>28048811</v>
      </c>
      <c r="AY400">
        <v>1</v>
      </c>
      <c r="AZ400">
        <v>0</v>
      </c>
      <c r="BA400">
        <v>376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Y400*Source!I133</f>
        <v>0</v>
      </c>
      <c r="CY400">
        <f>AA400</f>
        <v>23.09</v>
      </c>
      <c r="CZ400">
        <f>AE400</f>
        <v>23.09</v>
      </c>
      <c r="DA400">
        <f>AI400</f>
        <v>1</v>
      </c>
      <c r="DB400">
        <f>ROUND((ROUND(AT400*CZ400,2)*0),2)</f>
        <v>0</v>
      </c>
      <c r="DC400">
        <f>ROUND((ROUND(AT400*AG400,2)*0),2)</f>
        <v>0</v>
      </c>
    </row>
    <row r="401" spans="1:107" x14ac:dyDescent="0.2">
      <c r="A401">
        <f>ROW(Source!A133)</f>
        <v>133</v>
      </c>
      <c r="B401">
        <v>28045047</v>
      </c>
      <c r="C401">
        <v>28048793</v>
      </c>
      <c r="D401">
        <v>25155503</v>
      </c>
      <c r="E401">
        <v>1</v>
      </c>
      <c r="F401">
        <v>1</v>
      </c>
      <c r="G401">
        <v>1</v>
      </c>
      <c r="H401">
        <v>3</v>
      </c>
      <c r="I401" t="s">
        <v>636</v>
      </c>
      <c r="J401" t="s">
        <v>637</v>
      </c>
      <c r="K401" t="s">
        <v>638</v>
      </c>
      <c r="L401">
        <v>1339</v>
      </c>
      <c r="N401">
        <v>1007</v>
      </c>
      <c r="O401" t="s">
        <v>28</v>
      </c>
      <c r="P401" t="s">
        <v>28</v>
      </c>
      <c r="Q401">
        <v>1</v>
      </c>
      <c r="W401">
        <v>0</v>
      </c>
      <c r="X401">
        <v>-1019936957</v>
      </c>
      <c r="Y401">
        <v>0</v>
      </c>
      <c r="AA401">
        <v>485.9</v>
      </c>
      <c r="AB401">
        <v>0</v>
      </c>
      <c r="AC401">
        <v>0</v>
      </c>
      <c r="AD401">
        <v>0</v>
      </c>
      <c r="AE401">
        <v>485.9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</v>
      </c>
      <c r="AT401">
        <v>1.7999999999999999E-2</v>
      </c>
      <c r="AU401" t="s">
        <v>262</v>
      </c>
      <c r="AV401">
        <v>0</v>
      </c>
      <c r="AW401">
        <v>2</v>
      </c>
      <c r="AX401">
        <v>28048812</v>
      </c>
      <c r="AY401">
        <v>1</v>
      </c>
      <c r="AZ401">
        <v>0</v>
      </c>
      <c r="BA401">
        <v>377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Y401*Source!I133</f>
        <v>0</v>
      </c>
      <c r="CY401">
        <f>AA401</f>
        <v>485.9</v>
      </c>
      <c r="CZ401">
        <f>AE401</f>
        <v>485.9</v>
      </c>
      <c r="DA401">
        <f>AI401</f>
        <v>1</v>
      </c>
      <c r="DB401">
        <f>ROUND((ROUND(AT401*CZ401,2)*0),2)</f>
        <v>0</v>
      </c>
      <c r="DC401">
        <f>ROUND((ROUND(AT401*AG401,2)*0),2)</f>
        <v>0</v>
      </c>
    </row>
    <row r="402" spans="1:107" x14ac:dyDescent="0.2">
      <c r="A402">
        <f>ROW(Source!A133)</f>
        <v>133</v>
      </c>
      <c r="B402">
        <v>28045047</v>
      </c>
      <c r="C402">
        <v>28048793</v>
      </c>
      <c r="D402">
        <v>25174663</v>
      </c>
      <c r="E402">
        <v>1</v>
      </c>
      <c r="F402">
        <v>1</v>
      </c>
      <c r="G402">
        <v>1</v>
      </c>
      <c r="H402">
        <v>3</v>
      </c>
      <c r="I402" t="s">
        <v>639</v>
      </c>
      <c r="J402" t="s">
        <v>640</v>
      </c>
      <c r="K402" t="s">
        <v>641</v>
      </c>
      <c r="L402">
        <v>1348</v>
      </c>
      <c r="N402">
        <v>1009</v>
      </c>
      <c r="O402" t="s">
        <v>24</v>
      </c>
      <c r="P402" t="s">
        <v>24</v>
      </c>
      <c r="Q402">
        <v>1000</v>
      </c>
      <c r="W402">
        <v>0</v>
      </c>
      <c r="X402">
        <v>1921210966</v>
      </c>
      <c r="Y402">
        <v>0</v>
      </c>
      <c r="AA402">
        <v>10100</v>
      </c>
      <c r="AB402">
        <v>0</v>
      </c>
      <c r="AC402">
        <v>0</v>
      </c>
      <c r="AD402">
        <v>0</v>
      </c>
      <c r="AE402">
        <v>10100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6</v>
      </c>
      <c r="AT402">
        <v>3.0500000000000002E-3</v>
      </c>
      <c r="AU402" t="s">
        <v>262</v>
      </c>
      <c r="AV402">
        <v>0</v>
      </c>
      <c r="AW402">
        <v>2</v>
      </c>
      <c r="AX402">
        <v>28048813</v>
      </c>
      <c r="AY402">
        <v>1</v>
      </c>
      <c r="AZ402">
        <v>0</v>
      </c>
      <c r="BA402">
        <v>378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Y402*Source!I133</f>
        <v>0</v>
      </c>
      <c r="CY402">
        <f>AA402</f>
        <v>10100</v>
      </c>
      <c r="CZ402">
        <f>AE402</f>
        <v>10100</v>
      </c>
      <c r="DA402">
        <f>AI402</f>
        <v>1</v>
      </c>
      <c r="DB402">
        <f>ROUND((ROUND(AT402*CZ402,2)*0),2)</f>
        <v>0</v>
      </c>
      <c r="DC402">
        <f>ROUND((ROUND(AT402*AG402,2)*0),2)</f>
        <v>0</v>
      </c>
    </row>
    <row r="403" spans="1:107" x14ac:dyDescent="0.2">
      <c r="A403">
        <f>ROW(Source!A134)</f>
        <v>134</v>
      </c>
      <c r="B403">
        <v>28045061</v>
      </c>
      <c r="C403">
        <v>28048793</v>
      </c>
      <c r="D403">
        <v>25418216</v>
      </c>
      <c r="E403">
        <v>1</v>
      </c>
      <c r="F403">
        <v>1</v>
      </c>
      <c r="G403">
        <v>1</v>
      </c>
      <c r="H403">
        <v>1</v>
      </c>
      <c r="I403" t="s">
        <v>625</v>
      </c>
      <c r="J403" t="s">
        <v>6</v>
      </c>
      <c r="K403" t="s">
        <v>626</v>
      </c>
      <c r="L403">
        <v>1191</v>
      </c>
      <c r="N403">
        <v>1013</v>
      </c>
      <c r="O403" t="s">
        <v>401</v>
      </c>
      <c r="P403" t="s">
        <v>401</v>
      </c>
      <c r="Q403">
        <v>1</v>
      </c>
      <c r="W403">
        <v>0</v>
      </c>
      <c r="X403">
        <v>-598469600</v>
      </c>
      <c r="Y403">
        <v>8.0680000000000014</v>
      </c>
      <c r="AA403">
        <v>0</v>
      </c>
      <c r="AB403">
        <v>0</v>
      </c>
      <c r="AC403">
        <v>0</v>
      </c>
      <c r="AD403">
        <v>62.34</v>
      </c>
      <c r="AE403">
        <v>0</v>
      </c>
      <c r="AF403">
        <v>0</v>
      </c>
      <c r="AG403">
        <v>0</v>
      </c>
      <c r="AH403">
        <v>9.2899999999999991</v>
      </c>
      <c r="AI403">
        <v>1</v>
      </c>
      <c r="AJ403">
        <v>1</v>
      </c>
      <c r="AK403">
        <v>1</v>
      </c>
      <c r="AL403">
        <v>6.71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20.170000000000002</v>
      </c>
      <c r="AU403" t="s">
        <v>263</v>
      </c>
      <c r="AV403">
        <v>1</v>
      </c>
      <c r="AW403">
        <v>2</v>
      </c>
      <c r="AX403">
        <v>28048804</v>
      </c>
      <c r="AY403">
        <v>1</v>
      </c>
      <c r="AZ403">
        <v>0</v>
      </c>
      <c r="BA403">
        <v>380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Y403*Source!I134</f>
        <v>16.136000000000003</v>
      </c>
      <c r="CY403">
        <f>AD403</f>
        <v>62.34</v>
      </c>
      <c r="CZ403">
        <f>AH403</f>
        <v>9.2899999999999991</v>
      </c>
      <c r="DA403">
        <f>AL403</f>
        <v>6.71</v>
      </c>
      <c r="DB403">
        <f>ROUND((ROUND(AT403*CZ403,2)*0.4),2)</f>
        <v>74.95</v>
      </c>
      <c r="DC403">
        <f>ROUND((ROUND(AT403*AG403,2)*0.4),2)</f>
        <v>0</v>
      </c>
    </row>
    <row r="404" spans="1:107" x14ac:dyDescent="0.2">
      <c r="A404">
        <f>ROW(Source!A134)</f>
        <v>134</v>
      </c>
      <c r="B404">
        <v>28045061</v>
      </c>
      <c r="C404">
        <v>28048793</v>
      </c>
      <c r="D404">
        <v>25412928</v>
      </c>
      <c r="E404">
        <v>1</v>
      </c>
      <c r="F404">
        <v>1</v>
      </c>
      <c r="G404">
        <v>1</v>
      </c>
      <c r="H404">
        <v>1</v>
      </c>
      <c r="I404" t="s">
        <v>413</v>
      </c>
      <c r="J404" t="s">
        <v>6</v>
      </c>
      <c r="K404" t="s">
        <v>414</v>
      </c>
      <c r="L404">
        <v>1191</v>
      </c>
      <c r="N404">
        <v>1013</v>
      </c>
      <c r="O404" t="s">
        <v>401</v>
      </c>
      <c r="P404" t="s">
        <v>401</v>
      </c>
      <c r="Q404">
        <v>1</v>
      </c>
      <c r="W404">
        <v>0</v>
      </c>
      <c r="X404">
        <v>-1417349443</v>
      </c>
      <c r="Y404">
        <v>0.39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6.71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0.39</v>
      </c>
      <c r="AU404" t="s">
        <v>6</v>
      </c>
      <c r="AV404">
        <v>2</v>
      </c>
      <c r="AW404">
        <v>2</v>
      </c>
      <c r="AX404">
        <v>28048805</v>
      </c>
      <c r="AY404">
        <v>1</v>
      </c>
      <c r="AZ404">
        <v>2048</v>
      </c>
      <c r="BA404">
        <v>381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Y404*Source!I134</f>
        <v>0.78</v>
      </c>
      <c r="CY404">
        <f>AD404</f>
        <v>0</v>
      </c>
      <c r="CZ404">
        <f>AH404</f>
        <v>0</v>
      </c>
      <c r="DA404">
        <f>AL404</f>
        <v>1</v>
      </c>
      <c r="DB404">
        <f>ROUND(ROUND(AT404*CZ404,2),2)</f>
        <v>0</v>
      </c>
      <c r="DC404">
        <f>ROUND(ROUND(AT404*AG404,2),2)</f>
        <v>0</v>
      </c>
    </row>
    <row r="405" spans="1:107" x14ac:dyDescent="0.2">
      <c r="A405">
        <f>ROW(Source!A134)</f>
        <v>134</v>
      </c>
      <c r="B405">
        <v>28045061</v>
      </c>
      <c r="C405">
        <v>28048793</v>
      </c>
      <c r="D405">
        <v>25230220</v>
      </c>
      <c r="E405">
        <v>1</v>
      </c>
      <c r="F405">
        <v>1</v>
      </c>
      <c r="G405">
        <v>1</v>
      </c>
      <c r="H405">
        <v>2</v>
      </c>
      <c r="I405" t="s">
        <v>415</v>
      </c>
      <c r="J405" t="s">
        <v>416</v>
      </c>
      <c r="K405" t="s">
        <v>417</v>
      </c>
      <c r="L405">
        <v>1368</v>
      </c>
      <c r="N405">
        <v>1011</v>
      </c>
      <c r="O405" t="s">
        <v>405</v>
      </c>
      <c r="P405" t="s">
        <v>405</v>
      </c>
      <c r="Q405">
        <v>1</v>
      </c>
      <c r="W405">
        <v>0</v>
      </c>
      <c r="X405">
        <v>-1718674368</v>
      </c>
      <c r="Y405">
        <v>0.06</v>
      </c>
      <c r="AA405">
        <v>0</v>
      </c>
      <c r="AB405">
        <v>751.45</v>
      </c>
      <c r="AC405">
        <v>13.5</v>
      </c>
      <c r="AD405">
        <v>0</v>
      </c>
      <c r="AE405">
        <v>0</v>
      </c>
      <c r="AF405">
        <v>111.99</v>
      </c>
      <c r="AG405">
        <v>13.5</v>
      </c>
      <c r="AH405">
        <v>0</v>
      </c>
      <c r="AI405">
        <v>1</v>
      </c>
      <c r="AJ405">
        <v>6.71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0.15</v>
      </c>
      <c r="AU405" t="s">
        <v>263</v>
      </c>
      <c r="AV405">
        <v>0</v>
      </c>
      <c r="AW405">
        <v>2</v>
      </c>
      <c r="AX405">
        <v>28048806</v>
      </c>
      <c r="AY405">
        <v>1</v>
      </c>
      <c r="AZ405">
        <v>0</v>
      </c>
      <c r="BA405">
        <v>382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Y405*Source!I134</f>
        <v>0.12</v>
      </c>
      <c r="CY405">
        <f>AB405</f>
        <v>751.45</v>
      </c>
      <c r="CZ405">
        <f>AF405</f>
        <v>111.99</v>
      </c>
      <c r="DA405">
        <f>AJ405</f>
        <v>6.71</v>
      </c>
      <c r="DB405">
        <f>ROUND((ROUND(AT405*CZ405,2)*0.4),2)</f>
        <v>6.72</v>
      </c>
      <c r="DC405">
        <f>ROUND((ROUND(AT405*AG405,2)*0.4),2)</f>
        <v>0.81</v>
      </c>
    </row>
    <row r="406" spans="1:107" x14ac:dyDescent="0.2">
      <c r="A406">
        <f>ROW(Source!A134)</f>
        <v>134</v>
      </c>
      <c r="B406">
        <v>28045061</v>
      </c>
      <c r="C406">
        <v>28048793</v>
      </c>
      <c r="D406">
        <v>25231607</v>
      </c>
      <c r="E406">
        <v>1</v>
      </c>
      <c r="F406">
        <v>1</v>
      </c>
      <c r="G406">
        <v>1</v>
      </c>
      <c r="H406">
        <v>2</v>
      </c>
      <c r="I406" t="s">
        <v>421</v>
      </c>
      <c r="J406" t="s">
        <v>422</v>
      </c>
      <c r="K406" t="s">
        <v>423</v>
      </c>
      <c r="L406">
        <v>1368</v>
      </c>
      <c r="N406">
        <v>1011</v>
      </c>
      <c r="O406" t="s">
        <v>405</v>
      </c>
      <c r="P406" t="s">
        <v>405</v>
      </c>
      <c r="Q406">
        <v>1</v>
      </c>
      <c r="W406">
        <v>0</v>
      </c>
      <c r="X406">
        <v>1372534845</v>
      </c>
      <c r="Y406">
        <v>9.6000000000000002E-2</v>
      </c>
      <c r="AA406">
        <v>0</v>
      </c>
      <c r="AB406">
        <v>440.91</v>
      </c>
      <c r="AC406">
        <v>11.6</v>
      </c>
      <c r="AD406">
        <v>0</v>
      </c>
      <c r="AE406">
        <v>0</v>
      </c>
      <c r="AF406">
        <v>65.709999999999994</v>
      </c>
      <c r="AG406">
        <v>11.6</v>
      </c>
      <c r="AH406">
        <v>0</v>
      </c>
      <c r="AI406">
        <v>1</v>
      </c>
      <c r="AJ406">
        <v>6.71</v>
      </c>
      <c r="AK406">
        <v>1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6</v>
      </c>
      <c r="AT406">
        <v>0.24</v>
      </c>
      <c r="AU406" t="s">
        <v>263</v>
      </c>
      <c r="AV406">
        <v>0</v>
      </c>
      <c r="AW406">
        <v>2</v>
      </c>
      <c r="AX406">
        <v>28048807</v>
      </c>
      <c r="AY406">
        <v>1</v>
      </c>
      <c r="AZ406">
        <v>0</v>
      </c>
      <c r="BA406">
        <v>383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Y406*Source!I134</f>
        <v>0.192</v>
      </c>
      <c r="CY406">
        <f>AB406</f>
        <v>440.91</v>
      </c>
      <c r="CZ406">
        <f>AF406</f>
        <v>65.709999999999994</v>
      </c>
      <c r="DA406">
        <f>AJ406</f>
        <v>6.71</v>
      </c>
      <c r="DB406">
        <f>ROUND((ROUND(AT406*CZ406,2)*0.4),2)</f>
        <v>6.31</v>
      </c>
      <c r="DC406">
        <f>ROUND((ROUND(AT406*AG406,2)*0.4),2)</f>
        <v>1.1100000000000001</v>
      </c>
    </row>
    <row r="407" spans="1:107" x14ac:dyDescent="0.2">
      <c r="A407">
        <f>ROW(Source!A134)</f>
        <v>134</v>
      </c>
      <c r="B407">
        <v>28045061</v>
      </c>
      <c r="C407">
        <v>28048793</v>
      </c>
      <c r="D407">
        <v>25231911</v>
      </c>
      <c r="E407">
        <v>1</v>
      </c>
      <c r="F407">
        <v>1</v>
      </c>
      <c r="G407">
        <v>1</v>
      </c>
      <c r="H407">
        <v>2</v>
      </c>
      <c r="I407" t="s">
        <v>427</v>
      </c>
      <c r="J407" t="s">
        <v>428</v>
      </c>
      <c r="K407" t="s">
        <v>429</v>
      </c>
      <c r="L407">
        <v>1368</v>
      </c>
      <c r="N407">
        <v>1011</v>
      </c>
      <c r="O407" t="s">
        <v>405</v>
      </c>
      <c r="P407" t="s">
        <v>405</v>
      </c>
      <c r="Q407">
        <v>1</v>
      </c>
      <c r="W407">
        <v>0</v>
      </c>
      <c r="X407">
        <v>-353815937</v>
      </c>
      <c r="Y407">
        <v>0.27999999999999997</v>
      </c>
      <c r="AA407">
        <v>0</v>
      </c>
      <c r="AB407">
        <v>54.35</v>
      </c>
      <c r="AC407">
        <v>0</v>
      </c>
      <c r="AD407">
        <v>0</v>
      </c>
      <c r="AE407">
        <v>0</v>
      </c>
      <c r="AF407">
        <v>8.1</v>
      </c>
      <c r="AG407">
        <v>0</v>
      </c>
      <c r="AH407">
        <v>0</v>
      </c>
      <c r="AI407">
        <v>1</v>
      </c>
      <c r="AJ407">
        <v>6.71</v>
      </c>
      <c r="AK407">
        <v>1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0.7</v>
      </c>
      <c r="AU407" t="s">
        <v>263</v>
      </c>
      <c r="AV407">
        <v>0</v>
      </c>
      <c r="AW407">
        <v>2</v>
      </c>
      <c r="AX407">
        <v>28048808</v>
      </c>
      <c r="AY407">
        <v>1</v>
      </c>
      <c r="AZ407">
        <v>0</v>
      </c>
      <c r="BA407">
        <v>384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Y407*Source!I134</f>
        <v>0.55999999999999994</v>
      </c>
      <c r="CY407">
        <f>AB407</f>
        <v>54.35</v>
      </c>
      <c r="CZ407">
        <f>AF407</f>
        <v>8.1</v>
      </c>
      <c r="DA407">
        <f>AJ407</f>
        <v>6.71</v>
      </c>
      <c r="DB407">
        <f>ROUND((ROUND(AT407*CZ407,2)*0.4),2)</f>
        <v>2.27</v>
      </c>
      <c r="DC407">
        <f>ROUND((ROUND(AT407*AG407,2)*0.4),2)</f>
        <v>0</v>
      </c>
    </row>
    <row r="408" spans="1:107" x14ac:dyDescent="0.2">
      <c r="A408">
        <f>ROW(Source!A134)</f>
        <v>134</v>
      </c>
      <c r="B408">
        <v>28045061</v>
      </c>
      <c r="C408">
        <v>28048793</v>
      </c>
      <c r="D408">
        <v>25151438</v>
      </c>
      <c r="E408">
        <v>1</v>
      </c>
      <c r="F408">
        <v>1</v>
      </c>
      <c r="G408">
        <v>1</v>
      </c>
      <c r="H408">
        <v>3</v>
      </c>
      <c r="I408" t="s">
        <v>627</v>
      </c>
      <c r="J408" t="s">
        <v>628</v>
      </c>
      <c r="K408" t="s">
        <v>629</v>
      </c>
      <c r="L408">
        <v>1348</v>
      </c>
      <c r="N408">
        <v>1009</v>
      </c>
      <c r="O408" t="s">
        <v>24</v>
      </c>
      <c r="P408" t="s">
        <v>24</v>
      </c>
      <c r="Q408">
        <v>1000</v>
      </c>
      <c r="W408">
        <v>0</v>
      </c>
      <c r="X408">
        <v>-1068056325</v>
      </c>
      <c r="Y408">
        <v>0</v>
      </c>
      <c r="AA408">
        <v>69529.02</v>
      </c>
      <c r="AB408">
        <v>0</v>
      </c>
      <c r="AC408">
        <v>0</v>
      </c>
      <c r="AD408">
        <v>0</v>
      </c>
      <c r="AE408">
        <v>10362</v>
      </c>
      <c r="AF408">
        <v>0</v>
      </c>
      <c r="AG408">
        <v>0</v>
      </c>
      <c r="AH408">
        <v>0</v>
      </c>
      <c r="AI408">
        <v>6.71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5.0000000000000001E-4</v>
      </c>
      <c r="AU408" t="s">
        <v>262</v>
      </c>
      <c r="AV408">
        <v>0</v>
      </c>
      <c r="AW408">
        <v>2</v>
      </c>
      <c r="AX408">
        <v>28048809</v>
      </c>
      <c r="AY408">
        <v>1</v>
      </c>
      <c r="AZ408">
        <v>0</v>
      </c>
      <c r="BA408">
        <v>385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Y408*Source!I134</f>
        <v>0</v>
      </c>
      <c r="CY408">
        <f>AA408</f>
        <v>69529.02</v>
      </c>
      <c r="CZ408">
        <f>AE408</f>
        <v>10362</v>
      </c>
      <c r="DA408">
        <f>AI408</f>
        <v>6.71</v>
      </c>
      <c r="DB408">
        <f>ROUND((ROUND(AT408*CZ408,2)*0),2)</f>
        <v>0</v>
      </c>
      <c r="DC408">
        <f>ROUND((ROUND(AT408*AG408,2)*0),2)</f>
        <v>0</v>
      </c>
    </row>
    <row r="409" spans="1:107" x14ac:dyDescent="0.2">
      <c r="A409">
        <f>ROW(Source!A134)</f>
        <v>134</v>
      </c>
      <c r="B409">
        <v>28045061</v>
      </c>
      <c r="C409">
        <v>28048793</v>
      </c>
      <c r="D409">
        <v>25152597</v>
      </c>
      <c r="E409">
        <v>1</v>
      </c>
      <c r="F409">
        <v>1</v>
      </c>
      <c r="G409">
        <v>1</v>
      </c>
      <c r="H409">
        <v>3</v>
      </c>
      <c r="I409" t="s">
        <v>630</v>
      </c>
      <c r="J409" t="s">
        <v>631</v>
      </c>
      <c r="K409" t="s">
        <v>632</v>
      </c>
      <c r="L409">
        <v>1348</v>
      </c>
      <c r="N409">
        <v>1009</v>
      </c>
      <c r="O409" t="s">
        <v>24</v>
      </c>
      <c r="P409" t="s">
        <v>24</v>
      </c>
      <c r="Q409">
        <v>1000</v>
      </c>
      <c r="W409">
        <v>0</v>
      </c>
      <c r="X409">
        <v>56621460</v>
      </c>
      <c r="Y409">
        <v>0</v>
      </c>
      <c r="AA409">
        <v>102817.33</v>
      </c>
      <c r="AB409">
        <v>0</v>
      </c>
      <c r="AC409">
        <v>0</v>
      </c>
      <c r="AD409">
        <v>0</v>
      </c>
      <c r="AE409">
        <v>15323</v>
      </c>
      <c r="AF409">
        <v>0</v>
      </c>
      <c r="AG409">
        <v>0</v>
      </c>
      <c r="AH409">
        <v>0</v>
      </c>
      <c r="AI409">
        <v>6.71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6</v>
      </c>
      <c r="AT409">
        <v>1.99E-3</v>
      </c>
      <c r="AU409" t="s">
        <v>262</v>
      </c>
      <c r="AV409">
        <v>0</v>
      </c>
      <c r="AW409">
        <v>2</v>
      </c>
      <c r="AX409">
        <v>28048810</v>
      </c>
      <c r="AY409">
        <v>1</v>
      </c>
      <c r="AZ409">
        <v>0</v>
      </c>
      <c r="BA409">
        <v>386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Y409*Source!I134</f>
        <v>0</v>
      </c>
      <c r="CY409">
        <f>AA409</f>
        <v>102817.33</v>
      </c>
      <c r="CZ409">
        <f>AE409</f>
        <v>15323</v>
      </c>
      <c r="DA409">
        <f>AI409</f>
        <v>6.71</v>
      </c>
      <c r="DB409">
        <f>ROUND((ROUND(AT409*CZ409,2)*0),2)</f>
        <v>0</v>
      </c>
      <c r="DC409">
        <f>ROUND((ROUND(AT409*AG409,2)*0),2)</f>
        <v>0</v>
      </c>
    </row>
    <row r="410" spans="1:107" x14ac:dyDescent="0.2">
      <c r="A410">
        <f>ROW(Source!A134)</f>
        <v>134</v>
      </c>
      <c r="B410">
        <v>28045061</v>
      </c>
      <c r="C410">
        <v>28048793</v>
      </c>
      <c r="D410">
        <v>25153497</v>
      </c>
      <c r="E410">
        <v>1</v>
      </c>
      <c r="F410">
        <v>1</v>
      </c>
      <c r="G410">
        <v>1</v>
      </c>
      <c r="H410">
        <v>3</v>
      </c>
      <c r="I410" t="s">
        <v>633</v>
      </c>
      <c r="J410" t="s">
        <v>634</v>
      </c>
      <c r="K410" t="s">
        <v>635</v>
      </c>
      <c r="L410">
        <v>1346</v>
      </c>
      <c r="N410">
        <v>1009</v>
      </c>
      <c r="O410" t="s">
        <v>197</v>
      </c>
      <c r="P410" t="s">
        <v>197</v>
      </c>
      <c r="Q410">
        <v>1</v>
      </c>
      <c r="W410">
        <v>0</v>
      </c>
      <c r="X410">
        <v>-731615568</v>
      </c>
      <c r="Y410">
        <v>0</v>
      </c>
      <c r="AA410">
        <v>154.93</v>
      </c>
      <c r="AB410">
        <v>0</v>
      </c>
      <c r="AC410">
        <v>0</v>
      </c>
      <c r="AD410">
        <v>0</v>
      </c>
      <c r="AE410">
        <v>23.09</v>
      </c>
      <c r="AF410">
        <v>0</v>
      </c>
      <c r="AG410">
        <v>0</v>
      </c>
      <c r="AH410">
        <v>0</v>
      </c>
      <c r="AI410">
        <v>6.71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6</v>
      </c>
      <c r="AT410">
        <v>0.09</v>
      </c>
      <c r="AU410" t="s">
        <v>262</v>
      </c>
      <c r="AV410">
        <v>0</v>
      </c>
      <c r="AW410">
        <v>2</v>
      </c>
      <c r="AX410">
        <v>28048811</v>
      </c>
      <c r="AY410">
        <v>1</v>
      </c>
      <c r="AZ410">
        <v>0</v>
      </c>
      <c r="BA410">
        <v>387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Y410*Source!I134</f>
        <v>0</v>
      </c>
      <c r="CY410">
        <f>AA410</f>
        <v>154.93</v>
      </c>
      <c r="CZ410">
        <f>AE410</f>
        <v>23.09</v>
      </c>
      <c r="DA410">
        <f>AI410</f>
        <v>6.71</v>
      </c>
      <c r="DB410">
        <f>ROUND((ROUND(AT410*CZ410,2)*0),2)</f>
        <v>0</v>
      </c>
      <c r="DC410">
        <f>ROUND((ROUND(AT410*AG410,2)*0),2)</f>
        <v>0</v>
      </c>
    </row>
    <row r="411" spans="1:107" x14ac:dyDescent="0.2">
      <c r="A411">
        <f>ROW(Source!A134)</f>
        <v>134</v>
      </c>
      <c r="B411">
        <v>28045061</v>
      </c>
      <c r="C411">
        <v>28048793</v>
      </c>
      <c r="D411">
        <v>25155503</v>
      </c>
      <c r="E411">
        <v>1</v>
      </c>
      <c r="F411">
        <v>1</v>
      </c>
      <c r="G411">
        <v>1</v>
      </c>
      <c r="H411">
        <v>3</v>
      </c>
      <c r="I411" t="s">
        <v>636</v>
      </c>
      <c r="J411" t="s">
        <v>637</v>
      </c>
      <c r="K411" t="s">
        <v>638</v>
      </c>
      <c r="L411">
        <v>1339</v>
      </c>
      <c r="N411">
        <v>1007</v>
      </c>
      <c r="O411" t="s">
        <v>28</v>
      </c>
      <c r="P411" t="s">
        <v>28</v>
      </c>
      <c r="Q411">
        <v>1</v>
      </c>
      <c r="W411">
        <v>0</v>
      </c>
      <c r="X411">
        <v>-1019936957</v>
      </c>
      <c r="Y411">
        <v>0</v>
      </c>
      <c r="AA411">
        <v>3260.39</v>
      </c>
      <c r="AB411">
        <v>0</v>
      </c>
      <c r="AC411">
        <v>0</v>
      </c>
      <c r="AD411">
        <v>0</v>
      </c>
      <c r="AE411">
        <v>485.9</v>
      </c>
      <c r="AF411">
        <v>0</v>
      </c>
      <c r="AG411">
        <v>0</v>
      </c>
      <c r="AH411">
        <v>0</v>
      </c>
      <c r="AI411">
        <v>6.71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</v>
      </c>
      <c r="AT411">
        <v>1.7999999999999999E-2</v>
      </c>
      <c r="AU411" t="s">
        <v>262</v>
      </c>
      <c r="AV411">
        <v>0</v>
      </c>
      <c r="AW411">
        <v>2</v>
      </c>
      <c r="AX411">
        <v>28048812</v>
      </c>
      <c r="AY411">
        <v>1</v>
      </c>
      <c r="AZ411">
        <v>0</v>
      </c>
      <c r="BA411">
        <v>388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Y411*Source!I134</f>
        <v>0</v>
      </c>
      <c r="CY411">
        <f>AA411</f>
        <v>3260.39</v>
      </c>
      <c r="CZ411">
        <f>AE411</f>
        <v>485.9</v>
      </c>
      <c r="DA411">
        <f>AI411</f>
        <v>6.71</v>
      </c>
      <c r="DB411">
        <f>ROUND((ROUND(AT411*CZ411,2)*0),2)</f>
        <v>0</v>
      </c>
      <c r="DC411">
        <f>ROUND((ROUND(AT411*AG411,2)*0),2)</f>
        <v>0</v>
      </c>
    </row>
    <row r="412" spans="1:107" x14ac:dyDescent="0.2">
      <c r="A412">
        <f>ROW(Source!A134)</f>
        <v>134</v>
      </c>
      <c r="B412">
        <v>28045061</v>
      </c>
      <c r="C412">
        <v>28048793</v>
      </c>
      <c r="D412">
        <v>25174663</v>
      </c>
      <c r="E412">
        <v>1</v>
      </c>
      <c r="F412">
        <v>1</v>
      </c>
      <c r="G412">
        <v>1</v>
      </c>
      <c r="H412">
        <v>3</v>
      </c>
      <c r="I412" t="s">
        <v>639</v>
      </c>
      <c r="J412" t="s">
        <v>640</v>
      </c>
      <c r="K412" t="s">
        <v>641</v>
      </c>
      <c r="L412">
        <v>1348</v>
      </c>
      <c r="N412">
        <v>1009</v>
      </c>
      <c r="O412" t="s">
        <v>24</v>
      </c>
      <c r="P412" t="s">
        <v>24</v>
      </c>
      <c r="Q412">
        <v>1000</v>
      </c>
      <c r="W412">
        <v>0</v>
      </c>
      <c r="X412">
        <v>1921210966</v>
      </c>
      <c r="Y412">
        <v>0</v>
      </c>
      <c r="AA412">
        <v>67771</v>
      </c>
      <c r="AB412">
        <v>0</v>
      </c>
      <c r="AC412">
        <v>0</v>
      </c>
      <c r="AD412">
        <v>0</v>
      </c>
      <c r="AE412">
        <v>10100</v>
      </c>
      <c r="AF412">
        <v>0</v>
      </c>
      <c r="AG412">
        <v>0</v>
      </c>
      <c r="AH412">
        <v>0</v>
      </c>
      <c r="AI412">
        <v>6.71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6</v>
      </c>
      <c r="AT412">
        <v>3.0500000000000002E-3</v>
      </c>
      <c r="AU412" t="s">
        <v>262</v>
      </c>
      <c r="AV412">
        <v>0</v>
      </c>
      <c r="AW412">
        <v>2</v>
      </c>
      <c r="AX412">
        <v>28048813</v>
      </c>
      <c r="AY412">
        <v>1</v>
      </c>
      <c r="AZ412">
        <v>0</v>
      </c>
      <c r="BA412">
        <v>389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Y412*Source!I134</f>
        <v>0</v>
      </c>
      <c r="CY412">
        <f>AA412</f>
        <v>67771</v>
      </c>
      <c r="CZ412">
        <f>AE412</f>
        <v>10100</v>
      </c>
      <c r="DA412">
        <f>AI412</f>
        <v>6.71</v>
      </c>
      <c r="DB412">
        <f>ROUND((ROUND(AT412*CZ412,2)*0),2)</f>
        <v>0</v>
      </c>
      <c r="DC412">
        <f>ROUND((ROUND(AT412*AG412,2)*0),2)</f>
        <v>0</v>
      </c>
    </row>
    <row r="413" spans="1:107" x14ac:dyDescent="0.2">
      <c r="A413">
        <f>ROW(Source!A135)</f>
        <v>135</v>
      </c>
      <c r="B413">
        <v>28045047</v>
      </c>
      <c r="C413">
        <v>28048815</v>
      </c>
      <c r="D413">
        <v>25419089</v>
      </c>
      <c r="E413">
        <v>1</v>
      </c>
      <c r="F413">
        <v>1</v>
      </c>
      <c r="G413">
        <v>1</v>
      </c>
      <c r="H413">
        <v>1</v>
      </c>
      <c r="I413" t="s">
        <v>524</v>
      </c>
      <c r="J413" t="s">
        <v>6</v>
      </c>
      <c r="K413" t="s">
        <v>525</v>
      </c>
      <c r="L413">
        <v>1191</v>
      </c>
      <c r="N413">
        <v>1013</v>
      </c>
      <c r="O413" t="s">
        <v>401</v>
      </c>
      <c r="P413" t="s">
        <v>401</v>
      </c>
      <c r="Q413">
        <v>1</v>
      </c>
      <c r="W413">
        <v>0</v>
      </c>
      <c r="X413">
        <v>1069510174</v>
      </c>
      <c r="Y413">
        <v>8.5789999999999988</v>
      </c>
      <c r="AA413">
        <v>0</v>
      </c>
      <c r="AB413">
        <v>0</v>
      </c>
      <c r="AC413">
        <v>0</v>
      </c>
      <c r="AD413">
        <v>9.6199999999999992</v>
      </c>
      <c r="AE413">
        <v>0</v>
      </c>
      <c r="AF413">
        <v>0</v>
      </c>
      <c r="AG413">
        <v>0</v>
      </c>
      <c r="AH413">
        <v>9.6199999999999992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6</v>
      </c>
      <c r="AT413">
        <v>7.46</v>
      </c>
      <c r="AU413" t="s">
        <v>73</v>
      </c>
      <c r="AV413">
        <v>1</v>
      </c>
      <c r="AW413">
        <v>2</v>
      </c>
      <c r="AX413">
        <v>28048831</v>
      </c>
      <c r="AY413">
        <v>1</v>
      </c>
      <c r="AZ413">
        <v>0</v>
      </c>
      <c r="BA413">
        <v>391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Y413*Source!I135</f>
        <v>34.315999999999995</v>
      </c>
      <c r="CY413">
        <f>AD413</f>
        <v>9.6199999999999992</v>
      </c>
      <c r="CZ413">
        <f>AH413</f>
        <v>9.6199999999999992</v>
      </c>
      <c r="DA413">
        <f>AL413</f>
        <v>1</v>
      </c>
      <c r="DB413">
        <f>ROUND((ROUND(AT413*CZ413,2)*1.15),2)</f>
        <v>82.54</v>
      </c>
      <c r="DC413">
        <f>ROUND((ROUND(AT413*AG413,2)*1.15),2)</f>
        <v>0</v>
      </c>
    </row>
    <row r="414" spans="1:107" x14ac:dyDescent="0.2">
      <c r="A414">
        <f>ROW(Source!A135)</f>
        <v>135</v>
      </c>
      <c r="B414">
        <v>28045047</v>
      </c>
      <c r="C414">
        <v>28048815</v>
      </c>
      <c r="D414">
        <v>25412928</v>
      </c>
      <c r="E414">
        <v>1</v>
      </c>
      <c r="F414">
        <v>1</v>
      </c>
      <c r="G414">
        <v>1</v>
      </c>
      <c r="H414">
        <v>1</v>
      </c>
      <c r="I414" t="s">
        <v>413</v>
      </c>
      <c r="J414" t="s">
        <v>6</v>
      </c>
      <c r="K414" t="s">
        <v>414</v>
      </c>
      <c r="L414">
        <v>1191</v>
      </c>
      <c r="N414">
        <v>1013</v>
      </c>
      <c r="O414" t="s">
        <v>401</v>
      </c>
      <c r="P414" t="s">
        <v>401</v>
      </c>
      <c r="Q414">
        <v>1</v>
      </c>
      <c r="W414">
        <v>0</v>
      </c>
      <c r="X414">
        <v>-1417349443</v>
      </c>
      <c r="Y414">
        <v>0.03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0.03</v>
      </c>
      <c r="AU414" t="s">
        <v>6</v>
      </c>
      <c r="AV414">
        <v>2</v>
      </c>
      <c r="AW414">
        <v>2</v>
      </c>
      <c r="AX414">
        <v>28048832</v>
      </c>
      <c r="AY414">
        <v>1</v>
      </c>
      <c r="AZ414">
        <v>2048</v>
      </c>
      <c r="BA414">
        <v>392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Y414*Source!I135</f>
        <v>0.12</v>
      </c>
      <c r="CY414">
        <f>AD414</f>
        <v>0</v>
      </c>
      <c r="CZ414">
        <f>AH414</f>
        <v>0</v>
      </c>
      <c r="DA414">
        <f>AL414</f>
        <v>1</v>
      </c>
      <c r="DB414">
        <f>ROUND(ROUND(AT414*CZ414,2),2)</f>
        <v>0</v>
      </c>
      <c r="DC414">
        <f>ROUND(ROUND(AT414*AG414,2),2)</f>
        <v>0</v>
      </c>
    </row>
    <row r="415" spans="1:107" x14ac:dyDescent="0.2">
      <c r="A415">
        <f>ROW(Source!A135)</f>
        <v>135</v>
      </c>
      <c r="B415">
        <v>28045047</v>
      </c>
      <c r="C415">
        <v>28048815</v>
      </c>
      <c r="D415">
        <v>25230118</v>
      </c>
      <c r="E415">
        <v>1</v>
      </c>
      <c r="F415">
        <v>1</v>
      </c>
      <c r="G415">
        <v>1</v>
      </c>
      <c r="H415">
        <v>2</v>
      </c>
      <c r="I415" t="s">
        <v>642</v>
      </c>
      <c r="J415" t="s">
        <v>643</v>
      </c>
      <c r="K415" t="s">
        <v>644</v>
      </c>
      <c r="L415">
        <v>1368</v>
      </c>
      <c r="N415">
        <v>1011</v>
      </c>
      <c r="O415" t="s">
        <v>405</v>
      </c>
      <c r="P415" t="s">
        <v>405</v>
      </c>
      <c r="Q415">
        <v>1</v>
      </c>
      <c r="W415">
        <v>0</v>
      </c>
      <c r="X415">
        <v>-1460065968</v>
      </c>
      <c r="Y415">
        <v>1.2500000000000001E-2</v>
      </c>
      <c r="AA415">
        <v>0</v>
      </c>
      <c r="AB415">
        <v>86.4</v>
      </c>
      <c r="AC415">
        <v>13.5</v>
      </c>
      <c r="AD415">
        <v>0</v>
      </c>
      <c r="AE415">
        <v>0</v>
      </c>
      <c r="AF415">
        <v>86.4</v>
      </c>
      <c r="AG415">
        <v>13.5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6</v>
      </c>
      <c r="AT415">
        <v>0.01</v>
      </c>
      <c r="AU415" t="s">
        <v>72</v>
      </c>
      <c r="AV415">
        <v>0</v>
      </c>
      <c r="AW415">
        <v>2</v>
      </c>
      <c r="AX415">
        <v>28048833</v>
      </c>
      <c r="AY415">
        <v>1</v>
      </c>
      <c r="AZ415">
        <v>0</v>
      </c>
      <c r="BA415">
        <v>393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Y415*Source!I135</f>
        <v>0.05</v>
      </c>
      <c r="CY415">
        <f>AB415</f>
        <v>86.4</v>
      </c>
      <c r="CZ415">
        <f>AF415</f>
        <v>86.4</v>
      </c>
      <c r="DA415">
        <f>AJ415</f>
        <v>1</v>
      </c>
      <c r="DB415">
        <f>ROUND((ROUND(AT415*CZ415,2)*1.25),2)</f>
        <v>1.08</v>
      </c>
      <c r="DC415">
        <f>ROUND((ROUND(AT415*AG415,2)*1.25),2)</f>
        <v>0.18</v>
      </c>
    </row>
    <row r="416" spans="1:107" x14ac:dyDescent="0.2">
      <c r="A416">
        <f>ROW(Source!A135)</f>
        <v>135</v>
      </c>
      <c r="B416">
        <v>28045047</v>
      </c>
      <c r="C416">
        <v>28048815</v>
      </c>
      <c r="D416">
        <v>25230220</v>
      </c>
      <c r="E416">
        <v>1</v>
      </c>
      <c r="F416">
        <v>1</v>
      </c>
      <c r="G416">
        <v>1</v>
      </c>
      <c r="H416">
        <v>2</v>
      </c>
      <c r="I416" t="s">
        <v>415</v>
      </c>
      <c r="J416" t="s">
        <v>416</v>
      </c>
      <c r="K416" t="s">
        <v>417</v>
      </c>
      <c r="L416">
        <v>1368</v>
      </c>
      <c r="N416">
        <v>1011</v>
      </c>
      <c r="O416" t="s">
        <v>405</v>
      </c>
      <c r="P416" t="s">
        <v>405</v>
      </c>
      <c r="Q416">
        <v>1</v>
      </c>
      <c r="W416">
        <v>0</v>
      </c>
      <c r="X416">
        <v>-1718674368</v>
      </c>
      <c r="Y416">
        <v>1.2500000000000001E-2</v>
      </c>
      <c r="AA416">
        <v>0</v>
      </c>
      <c r="AB416">
        <v>111.99</v>
      </c>
      <c r="AC416">
        <v>13.5</v>
      </c>
      <c r="AD416">
        <v>0</v>
      </c>
      <c r="AE416">
        <v>0</v>
      </c>
      <c r="AF416">
        <v>111.99</v>
      </c>
      <c r="AG416">
        <v>13.5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6</v>
      </c>
      <c r="AT416">
        <v>0.01</v>
      </c>
      <c r="AU416" t="s">
        <v>72</v>
      </c>
      <c r="AV416">
        <v>0</v>
      </c>
      <c r="AW416">
        <v>2</v>
      </c>
      <c r="AX416">
        <v>28048834</v>
      </c>
      <c r="AY416">
        <v>1</v>
      </c>
      <c r="AZ416">
        <v>0</v>
      </c>
      <c r="BA416">
        <v>394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Y416*Source!I135</f>
        <v>0.05</v>
      </c>
      <c r="CY416">
        <f>AB416</f>
        <v>111.99</v>
      </c>
      <c r="CZ416">
        <f>AF416</f>
        <v>111.99</v>
      </c>
      <c r="DA416">
        <f>AJ416</f>
        <v>1</v>
      </c>
      <c r="DB416">
        <f>ROUND((ROUND(AT416*CZ416,2)*1.25),2)</f>
        <v>1.4</v>
      </c>
      <c r="DC416">
        <f>ROUND((ROUND(AT416*AG416,2)*1.25),2)</f>
        <v>0.18</v>
      </c>
    </row>
    <row r="417" spans="1:107" x14ac:dyDescent="0.2">
      <c r="A417">
        <f>ROW(Source!A135)</f>
        <v>135</v>
      </c>
      <c r="B417">
        <v>28045047</v>
      </c>
      <c r="C417">
        <v>28048815</v>
      </c>
      <c r="D417">
        <v>25231607</v>
      </c>
      <c r="E417">
        <v>1</v>
      </c>
      <c r="F417">
        <v>1</v>
      </c>
      <c r="G417">
        <v>1</v>
      </c>
      <c r="H417">
        <v>2</v>
      </c>
      <c r="I417" t="s">
        <v>421</v>
      </c>
      <c r="J417" t="s">
        <v>422</v>
      </c>
      <c r="K417" t="s">
        <v>423</v>
      </c>
      <c r="L417">
        <v>1368</v>
      </c>
      <c r="N417">
        <v>1011</v>
      </c>
      <c r="O417" t="s">
        <v>405</v>
      </c>
      <c r="P417" t="s">
        <v>405</v>
      </c>
      <c r="Q417">
        <v>1</v>
      </c>
      <c r="W417">
        <v>0</v>
      </c>
      <c r="X417">
        <v>1372534845</v>
      </c>
      <c r="Y417">
        <v>1.2500000000000001E-2</v>
      </c>
      <c r="AA417">
        <v>0</v>
      </c>
      <c r="AB417">
        <v>65.709999999999994</v>
      </c>
      <c r="AC417">
        <v>11.6</v>
      </c>
      <c r="AD417">
        <v>0</v>
      </c>
      <c r="AE417">
        <v>0</v>
      </c>
      <c r="AF417">
        <v>65.709999999999994</v>
      </c>
      <c r="AG417">
        <v>11.6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6</v>
      </c>
      <c r="AT417">
        <v>0.01</v>
      </c>
      <c r="AU417" t="s">
        <v>72</v>
      </c>
      <c r="AV417">
        <v>0</v>
      </c>
      <c r="AW417">
        <v>2</v>
      </c>
      <c r="AX417">
        <v>28048835</v>
      </c>
      <c r="AY417">
        <v>1</v>
      </c>
      <c r="AZ417">
        <v>0</v>
      </c>
      <c r="BA417">
        <v>395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Y417*Source!I135</f>
        <v>0.05</v>
      </c>
      <c r="CY417">
        <f>AB417</f>
        <v>65.709999999999994</v>
      </c>
      <c r="CZ417">
        <f>AF417</f>
        <v>65.709999999999994</v>
      </c>
      <c r="DA417">
        <f>AJ417</f>
        <v>1</v>
      </c>
      <c r="DB417">
        <f>ROUND((ROUND(AT417*CZ417,2)*1.25),2)</f>
        <v>0.83</v>
      </c>
      <c r="DC417">
        <f>ROUND((ROUND(AT417*AG417,2)*1.25),2)</f>
        <v>0.15</v>
      </c>
    </row>
    <row r="418" spans="1:107" x14ac:dyDescent="0.2">
      <c r="A418">
        <f>ROW(Source!A135)</f>
        <v>135</v>
      </c>
      <c r="B418">
        <v>28045047</v>
      </c>
      <c r="C418">
        <v>28048815</v>
      </c>
      <c r="D418">
        <v>25231842</v>
      </c>
      <c r="E418">
        <v>1</v>
      </c>
      <c r="F418">
        <v>1</v>
      </c>
      <c r="G418">
        <v>1</v>
      </c>
      <c r="H418">
        <v>2</v>
      </c>
      <c r="I418" t="s">
        <v>424</v>
      </c>
      <c r="J418" t="s">
        <v>425</v>
      </c>
      <c r="K418" t="s">
        <v>426</v>
      </c>
      <c r="L418">
        <v>1368</v>
      </c>
      <c r="N418">
        <v>1011</v>
      </c>
      <c r="O418" t="s">
        <v>405</v>
      </c>
      <c r="P418" t="s">
        <v>405</v>
      </c>
      <c r="Q418">
        <v>1</v>
      </c>
      <c r="W418">
        <v>0</v>
      </c>
      <c r="X418">
        <v>-624296059</v>
      </c>
      <c r="Y418">
        <v>2.3000000000000003</v>
      </c>
      <c r="AA418">
        <v>0</v>
      </c>
      <c r="AB418">
        <v>1.2</v>
      </c>
      <c r="AC418">
        <v>0</v>
      </c>
      <c r="AD418">
        <v>0</v>
      </c>
      <c r="AE418">
        <v>0</v>
      </c>
      <c r="AF418">
        <v>1.2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6</v>
      </c>
      <c r="AT418">
        <v>1.84</v>
      </c>
      <c r="AU418" t="s">
        <v>72</v>
      </c>
      <c r="AV418">
        <v>0</v>
      </c>
      <c r="AW418">
        <v>2</v>
      </c>
      <c r="AX418">
        <v>28048836</v>
      </c>
      <c r="AY418">
        <v>1</v>
      </c>
      <c r="AZ418">
        <v>0</v>
      </c>
      <c r="BA418">
        <v>396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Y418*Source!I135</f>
        <v>9.2000000000000011</v>
      </c>
      <c r="CY418">
        <f>AB418</f>
        <v>1.2</v>
      </c>
      <c r="CZ418">
        <f>AF418</f>
        <v>1.2</v>
      </c>
      <c r="DA418">
        <f>AJ418</f>
        <v>1</v>
      </c>
      <c r="DB418">
        <f>ROUND((ROUND(AT418*CZ418,2)*1.25),2)</f>
        <v>2.76</v>
      </c>
      <c r="DC418">
        <f>ROUND((ROUND(AT418*AG418,2)*1.25),2)</f>
        <v>0</v>
      </c>
    </row>
    <row r="419" spans="1:107" x14ac:dyDescent="0.2">
      <c r="A419">
        <f>ROW(Source!A135)</f>
        <v>135</v>
      </c>
      <c r="B419">
        <v>28045047</v>
      </c>
      <c r="C419">
        <v>28048815</v>
      </c>
      <c r="D419">
        <v>25231911</v>
      </c>
      <c r="E419">
        <v>1</v>
      </c>
      <c r="F419">
        <v>1</v>
      </c>
      <c r="G419">
        <v>1</v>
      </c>
      <c r="H419">
        <v>2</v>
      </c>
      <c r="I419" t="s">
        <v>427</v>
      </c>
      <c r="J419" t="s">
        <v>428</v>
      </c>
      <c r="K419" t="s">
        <v>429</v>
      </c>
      <c r="L419">
        <v>1368</v>
      </c>
      <c r="N419">
        <v>1011</v>
      </c>
      <c r="O419" t="s">
        <v>405</v>
      </c>
      <c r="P419" t="s">
        <v>405</v>
      </c>
      <c r="Q419">
        <v>1</v>
      </c>
      <c r="W419">
        <v>0</v>
      </c>
      <c r="X419">
        <v>-353815937</v>
      </c>
      <c r="Y419">
        <v>1.0249999999999999</v>
      </c>
      <c r="AA419">
        <v>0</v>
      </c>
      <c r="AB419">
        <v>8.1</v>
      </c>
      <c r="AC419">
        <v>0</v>
      </c>
      <c r="AD419">
        <v>0</v>
      </c>
      <c r="AE419">
        <v>0</v>
      </c>
      <c r="AF419">
        <v>8.1</v>
      </c>
      <c r="AG419">
        <v>0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6</v>
      </c>
      <c r="AT419">
        <v>0.82</v>
      </c>
      <c r="AU419" t="s">
        <v>72</v>
      </c>
      <c r="AV419">
        <v>0</v>
      </c>
      <c r="AW419">
        <v>2</v>
      </c>
      <c r="AX419">
        <v>28048837</v>
      </c>
      <c r="AY419">
        <v>1</v>
      </c>
      <c r="AZ419">
        <v>0</v>
      </c>
      <c r="BA419">
        <v>397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Y419*Source!I135</f>
        <v>4.0999999999999996</v>
      </c>
      <c r="CY419">
        <f>AB419</f>
        <v>8.1</v>
      </c>
      <c r="CZ419">
        <f>AF419</f>
        <v>8.1</v>
      </c>
      <c r="DA419">
        <f>AJ419</f>
        <v>1</v>
      </c>
      <c r="DB419">
        <f>ROUND((ROUND(AT419*CZ419,2)*1.25),2)</f>
        <v>8.3000000000000007</v>
      </c>
      <c r="DC419">
        <f>ROUND((ROUND(AT419*AG419,2)*1.25),2)</f>
        <v>0</v>
      </c>
    </row>
    <row r="420" spans="1:107" x14ac:dyDescent="0.2">
      <c r="A420">
        <f>ROW(Source!A135)</f>
        <v>135</v>
      </c>
      <c r="B420">
        <v>28045047</v>
      </c>
      <c r="C420">
        <v>28048815</v>
      </c>
      <c r="D420">
        <v>25147944</v>
      </c>
      <c r="E420">
        <v>1</v>
      </c>
      <c r="F420">
        <v>1</v>
      </c>
      <c r="G420">
        <v>1</v>
      </c>
      <c r="H420">
        <v>3</v>
      </c>
      <c r="I420" t="s">
        <v>645</v>
      </c>
      <c r="J420" t="s">
        <v>646</v>
      </c>
      <c r="K420" t="s">
        <v>647</v>
      </c>
      <c r="L420">
        <v>1356</v>
      </c>
      <c r="N420">
        <v>1010</v>
      </c>
      <c r="O420" t="s">
        <v>511</v>
      </c>
      <c r="P420" t="s">
        <v>511</v>
      </c>
      <c r="Q420">
        <v>1000</v>
      </c>
      <c r="W420">
        <v>0</v>
      </c>
      <c r="X420">
        <v>329091235</v>
      </c>
      <c r="Y420">
        <v>1E-3</v>
      </c>
      <c r="AA420">
        <v>5650</v>
      </c>
      <c r="AB420">
        <v>0</v>
      </c>
      <c r="AC420">
        <v>0</v>
      </c>
      <c r="AD420">
        <v>0</v>
      </c>
      <c r="AE420">
        <v>5650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1E-3</v>
      </c>
      <c r="AU420" t="s">
        <v>6</v>
      </c>
      <c r="AV420">
        <v>0</v>
      </c>
      <c r="AW420">
        <v>2</v>
      </c>
      <c r="AX420">
        <v>28048838</v>
      </c>
      <c r="AY420">
        <v>1</v>
      </c>
      <c r="AZ420">
        <v>0</v>
      </c>
      <c r="BA420">
        <v>398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Y420*Source!I135</f>
        <v>4.0000000000000001E-3</v>
      </c>
      <c r="CY420">
        <f t="shared" ref="CY420:CY425" si="70">AA420</f>
        <v>5650</v>
      </c>
      <c r="CZ420">
        <f t="shared" ref="CZ420:CZ425" si="71">AE420</f>
        <v>5650</v>
      </c>
      <c r="DA420">
        <f t="shared" ref="DA420:DA425" si="72">AI420</f>
        <v>1</v>
      </c>
      <c r="DB420">
        <f t="shared" ref="DB420:DB425" si="73">ROUND(ROUND(AT420*CZ420,2),2)</f>
        <v>5.65</v>
      </c>
      <c r="DC420">
        <f t="shared" ref="DC420:DC425" si="74">ROUND(ROUND(AT420*AG420,2),2)</f>
        <v>0</v>
      </c>
    </row>
    <row r="421" spans="1:107" x14ac:dyDescent="0.2">
      <c r="A421">
        <f>ROW(Source!A135)</f>
        <v>135</v>
      </c>
      <c r="B421">
        <v>28045047</v>
      </c>
      <c r="C421">
        <v>28048815</v>
      </c>
      <c r="D421">
        <v>25148309</v>
      </c>
      <c r="E421">
        <v>1</v>
      </c>
      <c r="F421">
        <v>1</v>
      </c>
      <c r="G421">
        <v>1</v>
      </c>
      <c r="H421">
        <v>3</v>
      </c>
      <c r="I421" t="s">
        <v>648</v>
      </c>
      <c r="J421" t="s">
        <v>649</v>
      </c>
      <c r="K421" t="s">
        <v>650</v>
      </c>
      <c r="L421">
        <v>1339</v>
      </c>
      <c r="N421">
        <v>1007</v>
      </c>
      <c r="O421" t="s">
        <v>28</v>
      </c>
      <c r="P421" t="s">
        <v>28</v>
      </c>
      <c r="Q421">
        <v>1</v>
      </c>
      <c r="W421">
        <v>0</v>
      </c>
      <c r="X421">
        <v>1706747518</v>
      </c>
      <c r="Y421">
        <v>3.2000000000000001E-2</v>
      </c>
      <c r="AA421">
        <v>38.51</v>
      </c>
      <c r="AB421">
        <v>0</v>
      </c>
      <c r="AC421">
        <v>0</v>
      </c>
      <c r="AD421">
        <v>0</v>
      </c>
      <c r="AE421">
        <v>38.51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3.2000000000000001E-2</v>
      </c>
      <c r="AU421" t="s">
        <v>6</v>
      </c>
      <c r="AV421">
        <v>0</v>
      </c>
      <c r="AW421">
        <v>2</v>
      </c>
      <c r="AX421">
        <v>28048839</v>
      </c>
      <c r="AY421">
        <v>1</v>
      </c>
      <c r="AZ421">
        <v>0</v>
      </c>
      <c r="BA421">
        <v>399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Y421*Source!I135</f>
        <v>0.128</v>
      </c>
      <c r="CY421">
        <f t="shared" si="70"/>
        <v>38.51</v>
      </c>
      <c r="CZ421">
        <f t="shared" si="71"/>
        <v>38.51</v>
      </c>
      <c r="DA421">
        <f t="shared" si="72"/>
        <v>1</v>
      </c>
      <c r="DB421">
        <f t="shared" si="73"/>
        <v>1.23</v>
      </c>
      <c r="DC421">
        <f t="shared" si="74"/>
        <v>0</v>
      </c>
    </row>
    <row r="422" spans="1:107" x14ac:dyDescent="0.2">
      <c r="A422">
        <f>ROW(Source!A135)</f>
        <v>135</v>
      </c>
      <c r="B422">
        <v>28045047</v>
      </c>
      <c r="C422">
        <v>28048815</v>
      </c>
      <c r="D422">
        <v>25148328</v>
      </c>
      <c r="E422">
        <v>1</v>
      </c>
      <c r="F422">
        <v>1</v>
      </c>
      <c r="G422">
        <v>1</v>
      </c>
      <c r="H422">
        <v>3</v>
      </c>
      <c r="I422" t="s">
        <v>430</v>
      </c>
      <c r="J422" t="s">
        <v>431</v>
      </c>
      <c r="K422" t="s">
        <v>432</v>
      </c>
      <c r="L422">
        <v>1339</v>
      </c>
      <c r="N422">
        <v>1007</v>
      </c>
      <c r="O422" t="s">
        <v>28</v>
      </c>
      <c r="P422" t="s">
        <v>28</v>
      </c>
      <c r="Q422">
        <v>1</v>
      </c>
      <c r="W422">
        <v>0</v>
      </c>
      <c r="X422">
        <v>1262771840</v>
      </c>
      <c r="Y422">
        <v>0.13900000000000001</v>
      </c>
      <c r="AA422">
        <v>6.22</v>
      </c>
      <c r="AB422">
        <v>0</v>
      </c>
      <c r="AC422">
        <v>0</v>
      </c>
      <c r="AD422">
        <v>0</v>
      </c>
      <c r="AE422">
        <v>6.22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0.13900000000000001</v>
      </c>
      <c r="AU422" t="s">
        <v>6</v>
      </c>
      <c r="AV422">
        <v>0</v>
      </c>
      <c r="AW422">
        <v>2</v>
      </c>
      <c r="AX422">
        <v>28048840</v>
      </c>
      <c r="AY422">
        <v>1</v>
      </c>
      <c r="AZ422">
        <v>0</v>
      </c>
      <c r="BA422">
        <v>400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Y422*Source!I135</f>
        <v>0.55600000000000005</v>
      </c>
      <c r="CY422">
        <f t="shared" si="70"/>
        <v>6.22</v>
      </c>
      <c r="CZ422">
        <f t="shared" si="71"/>
        <v>6.22</v>
      </c>
      <c r="DA422">
        <f t="shared" si="72"/>
        <v>1</v>
      </c>
      <c r="DB422">
        <f t="shared" si="73"/>
        <v>0.86</v>
      </c>
      <c r="DC422">
        <f t="shared" si="74"/>
        <v>0</v>
      </c>
    </row>
    <row r="423" spans="1:107" x14ac:dyDescent="0.2">
      <c r="A423">
        <f>ROW(Source!A135)</f>
        <v>135</v>
      </c>
      <c r="B423">
        <v>28045047</v>
      </c>
      <c r="C423">
        <v>28048815</v>
      </c>
      <c r="D423">
        <v>25151438</v>
      </c>
      <c r="E423">
        <v>1</v>
      </c>
      <c r="F423">
        <v>1</v>
      </c>
      <c r="G423">
        <v>1</v>
      </c>
      <c r="H423">
        <v>3</v>
      </c>
      <c r="I423" t="s">
        <v>627</v>
      </c>
      <c r="J423" t="s">
        <v>628</v>
      </c>
      <c r="K423" t="s">
        <v>629</v>
      </c>
      <c r="L423">
        <v>1348</v>
      </c>
      <c r="N423">
        <v>1009</v>
      </c>
      <c r="O423" t="s">
        <v>24</v>
      </c>
      <c r="P423" t="s">
        <v>24</v>
      </c>
      <c r="Q423">
        <v>1000</v>
      </c>
      <c r="W423">
        <v>0</v>
      </c>
      <c r="X423">
        <v>-1068056325</v>
      </c>
      <c r="Y423">
        <v>3.6000000000000002E-4</v>
      </c>
      <c r="AA423">
        <v>10362</v>
      </c>
      <c r="AB423">
        <v>0</v>
      </c>
      <c r="AC423">
        <v>0</v>
      </c>
      <c r="AD423">
        <v>0</v>
      </c>
      <c r="AE423">
        <v>10362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3.6000000000000002E-4</v>
      </c>
      <c r="AU423" t="s">
        <v>6</v>
      </c>
      <c r="AV423">
        <v>0</v>
      </c>
      <c r="AW423">
        <v>2</v>
      </c>
      <c r="AX423">
        <v>28048841</v>
      </c>
      <c r="AY423">
        <v>1</v>
      </c>
      <c r="AZ423">
        <v>0</v>
      </c>
      <c r="BA423">
        <v>401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Y423*Source!I135</f>
        <v>1.4400000000000001E-3</v>
      </c>
      <c r="CY423">
        <f t="shared" si="70"/>
        <v>10362</v>
      </c>
      <c r="CZ423">
        <f t="shared" si="71"/>
        <v>10362</v>
      </c>
      <c r="DA423">
        <f t="shared" si="72"/>
        <v>1</v>
      </c>
      <c r="DB423">
        <f t="shared" si="73"/>
        <v>3.73</v>
      </c>
      <c r="DC423">
        <f t="shared" si="74"/>
        <v>0</v>
      </c>
    </row>
    <row r="424" spans="1:107" x14ac:dyDescent="0.2">
      <c r="A424">
        <f>ROW(Source!A135)</f>
        <v>135</v>
      </c>
      <c r="B424">
        <v>28045047</v>
      </c>
      <c r="C424">
        <v>28048815</v>
      </c>
      <c r="D424">
        <v>25152598</v>
      </c>
      <c r="E424">
        <v>1</v>
      </c>
      <c r="F424">
        <v>1</v>
      </c>
      <c r="G424">
        <v>1</v>
      </c>
      <c r="H424">
        <v>3</v>
      </c>
      <c r="I424" t="s">
        <v>651</v>
      </c>
      <c r="J424" t="s">
        <v>652</v>
      </c>
      <c r="K424" t="s">
        <v>653</v>
      </c>
      <c r="L424">
        <v>1348</v>
      </c>
      <c r="N424">
        <v>1009</v>
      </c>
      <c r="O424" t="s">
        <v>24</v>
      </c>
      <c r="P424" t="s">
        <v>24</v>
      </c>
      <c r="Q424">
        <v>1000</v>
      </c>
      <c r="W424">
        <v>0</v>
      </c>
      <c r="X424">
        <v>-405065451</v>
      </c>
      <c r="Y424">
        <v>1.4E-3</v>
      </c>
      <c r="AA424">
        <v>14830</v>
      </c>
      <c r="AB424">
        <v>0</v>
      </c>
      <c r="AC424">
        <v>0</v>
      </c>
      <c r="AD424">
        <v>0</v>
      </c>
      <c r="AE424">
        <v>14830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1.4E-3</v>
      </c>
      <c r="AU424" t="s">
        <v>6</v>
      </c>
      <c r="AV424">
        <v>0</v>
      </c>
      <c r="AW424">
        <v>2</v>
      </c>
      <c r="AX424">
        <v>28048842</v>
      </c>
      <c r="AY424">
        <v>1</v>
      </c>
      <c r="AZ424">
        <v>0</v>
      </c>
      <c r="BA424">
        <v>402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Y424*Source!I135</f>
        <v>5.5999999999999999E-3</v>
      </c>
      <c r="CY424">
        <f t="shared" si="70"/>
        <v>14830</v>
      </c>
      <c r="CZ424">
        <f t="shared" si="71"/>
        <v>14830</v>
      </c>
      <c r="DA424">
        <f t="shared" si="72"/>
        <v>1</v>
      </c>
      <c r="DB424">
        <f t="shared" si="73"/>
        <v>20.76</v>
      </c>
      <c r="DC424">
        <f t="shared" si="74"/>
        <v>0</v>
      </c>
    </row>
    <row r="425" spans="1:107" x14ac:dyDescent="0.2">
      <c r="A425">
        <f>ROW(Source!A135)</f>
        <v>135</v>
      </c>
      <c r="B425">
        <v>28045047</v>
      </c>
      <c r="C425">
        <v>28048815</v>
      </c>
      <c r="D425">
        <v>25209906</v>
      </c>
      <c r="E425">
        <v>1</v>
      </c>
      <c r="F425">
        <v>1</v>
      </c>
      <c r="G425">
        <v>1</v>
      </c>
      <c r="H425">
        <v>3</v>
      </c>
      <c r="I425" t="s">
        <v>654</v>
      </c>
      <c r="J425" t="s">
        <v>655</v>
      </c>
      <c r="K425" t="s">
        <v>656</v>
      </c>
      <c r="L425">
        <v>1301</v>
      </c>
      <c r="N425">
        <v>1003</v>
      </c>
      <c r="O425" t="s">
        <v>657</v>
      </c>
      <c r="P425" t="s">
        <v>657</v>
      </c>
      <c r="Q425">
        <v>1</v>
      </c>
      <c r="W425">
        <v>0</v>
      </c>
      <c r="X425">
        <v>-2062243343</v>
      </c>
      <c r="Y425">
        <v>0.4</v>
      </c>
      <c r="AA425">
        <v>81.61</v>
      </c>
      <c r="AB425">
        <v>0</v>
      </c>
      <c r="AC425">
        <v>0</v>
      </c>
      <c r="AD425">
        <v>0</v>
      </c>
      <c r="AE425">
        <v>81.61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6</v>
      </c>
      <c r="AT425">
        <v>0.4</v>
      </c>
      <c r="AU425" t="s">
        <v>6</v>
      </c>
      <c r="AV425">
        <v>0</v>
      </c>
      <c r="AW425">
        <v>2</v>
      </c>
      <c r="AX425">
        <v>28048844</v>
      </c>
      <c r="AY425">
        <v>1</v>
      </c>
      <c r="AZ425">
        <v>0</v>
      </c>
      <c r="BA425">
        <v>404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Y425*Source!I135</f>
        <v>1.6</v>
      </c>
      <c r="CY425">
        <f t="shared" si="70"/>
        <v>81.61</v>
      </c>
      <c r="CZ425">
        <f t="shared" si="71"/>
        <v>81.61</v>
      </c>
      <c r="DA425">
        <f t="shared" si="72"/>
        <v>1</v>
      </c>
      <c r="DB425">
        <f t="shared" si="73"/>
        <v>32.64</v>
      </c>
      <c r="DC425">
        <f t="shared" si="74"/>
        <v>0</v>
      </c>
    </row>
    <row r="426" spans="1:107" x14ac:dyDescent="0.2">
      <c r="A426">
        <f>ROW(Source!A136)</f>
        <v>136</v>
      </c>
      <c r="B426">
        <v>28045061</v>
      </c>
      <c r="C426">
        <v>28048815</v>
      </c>
      <c r="D426">
        <v>25419089</v>
      </c>
      <c r="E426">
        <v>1</v>
      </c>
      <c r="F426">
        <v>1</v>
      </c>
      <c r="G426">
        <v>1</v>
      </c>
      <c r="H426">
        <v>1</v>
      </c>
      <c r="I426" t="s">
        <v>524</v>
      </c>
      <c r="J426" t="s">
        <v>6</v>
      </c>
      <c r="K426" t="s">
        <v>525</v>
      </c>
      <c r="L426">
        <v>1191</v>
      </c>
      <c r="N426">
        <v>1013</v>
      </c>
      <c r="O426" t="s">
        <v>401</v>
      </c>
      <c r="P426" t="s">
        <v>401</v>
      </c>
      <c r="Q426">
        <v>1</v>
      </c>
      <c r="W426">
        <v>0</v>
      </c>
      <c r="X426">
        <v>1069510174</v>
      </c>
      <c r="Y426">
        <v>8.5789999999999988</v>
      </c>
      <c r="AA426">
        <v>0</v>
      </c>
      <c r="AB426">
        <v>0</v>
      </c>
      <c r="AC426">
        <v>0</v>
      </c>
      <c r="AD426">
        <v>64.55</v>
      </c>
      <c r="AE426">
        <v>0</v>
      </c>
      <c r="AF426">
        <v>0</v>
      </c>
      <c r="AG426">
        <v>0</v>
      </c>
      <c r="AH426">
        <v>9.6199999999999992</v>
      </c>
      <c r="AI426">
        <v>1</v>
      </c>
      <c r="AJ426">
        <v>1</v>
      </c>
      <c r="AK426">
        <v>1</v>
      </c>
      <c r="AL426">
        <v>6.71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6</v>
      </c>
      <c r="AT426">
        <v>7.46</v>
      </c>
      <c r="AU426" t="s">
        <v>73</v>
      </c>
      <c r="AV426">
        <v>1</v>
      </c>
      <c r="AW426">
        <v>2</v>
      </c>
      <c r="AX426">
        <v>28048831</v>
      </c>
      <c r="AY426">
        <v>1</v>
      </c>
      <c r="AZ426">
        <v>0</v>
      </c>
      <c r="BA426">
        <v>406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Y426*Source!I136</f>
        <v>34.315999999999995</v>
      </c>
      <c r="CY426">
        <f>AD426</f>
        <v>64.55</v>
      </c>
      <c r="CZ426">
        <f>AH426</f>
        <v>9.6199999999999992</v>
      </c>
      <c r="DA426">
        <f>AL426</f>
        <v>6.71</v>
      </c>
      <c r="DB426">
        <f>ROUND((ROUND(AT426*CZ426,2)*1.15),2)</f>
        <v>82.54</v>
      </c>
      <c r="DC426">
        <f>ROUND((ROUND(AT426*AG426,2)*1.15),2)</f>
        <v>0</v>
      </c>
    </row>
    <row r="427" spans="1:107" x14ac:dyDescent="0.2">
      <c r="A427">
        <f>ROW(Source!A136)</f>
        <v>136</v>
      </c>
      <c r="B427">
        <v>28045061</v>
      </c>
      <c r="C427">
        <v>28048815</v>
      </c>
      <c r="D427">
        <v>25412928</v>
      </c>
      <c r="E427">
        <v>1</v>
      </c>
      <c r="F427">
        <v>1</v>
      </c>
      <c r="G427">
        <v>1</v>
      </c>
      <c r="H427">
        <v>1</v>
      </c>
      <c r="I427" t="s">
        <v>413</v>
      </c>
      <c r="J427" t="s">
        <v>6</v>
      </c>
      <c r="K427" t="s">
        <v>414</v>
      </c>
      <c r="L427">
        <v>1191</v>
      </c>
      <c r="N427">
        <v>1013</v>
      </c>
      <c r="O427" t="s">
        <v>401</v>
      </c>
      <c r="P427" t="s">
        <v>401</v>
      </c>
      <c r="Q427">
        <v>1</v>
      </c>
      <c r="W427">
        <v>0</v>
      </c>
      <c r="X427">
        <v>-1417349443</v>
      </c>
      <c r="Y427">
        <v>0.03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6.71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6</v>
      </c>
      <c r="AT427">
        <v>0.03</v>
      </c>
      <c r="AU427" t="s">
        <v>6</v>
      </c>
      <c r="AV427">
        <v>2</v>
      </c>
      <c r="AW427">
        <v>2</v>
      </c>
      <c r="AX427">
        <v>28048832</v>
      </c>
      <c r="AY427">
        <v>1</v>
      </c>
      <c r="AZ427">
        <v>2048</v>
      </c>
      <c r="BA427">
        <v>407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Y427*Source!I136</f>
        <v>0.12</v>
      </c>
      <c r="CY427">
        <f>AD427</f>
        <v>0</v>
      </c>
      <c r="CZ427">
        <f>AH427</f>
        <v>0</v>
      </c>
      <c r="DA427">
        <f>AL427</f>
        <v>1</v>
      </c>
      <c r="DB427">
        <f>ROUND(ROUND(AT427*CZ427,2),2)</f>
        <v>0</v>
      </c>
      <c r="DC427">
        <f>ROUND(ROUND(AT427*AG427,2),2)</f>
        <v>0</v>
      </c>
    </row>
    <row r="428" spans="1:107" x14ac:dyDescent="0.2">
      <c r="A428">
        <f>ROW(Source!A136)</f>
        <v>136</v>
      </c>
      <c r="B428">
        <v>28045061</v>
      </c>
      <c r="C428">
        <v>28048815</v>
      </c>
      <c r="D428">
        <v>25230118</v>
      </c>
      <c r="E428">
        <v>1</v>
      </c>
      <c r="F428">
        <v>1</v>
      </c>
      <c r="G428">
        <v>1</v>
      </c>
      <c r="H428">
        <v>2</v>
      </c>
      <c r="I428" t="s">
        <v>642</v>
      </c>
      <c r="J428" t="s">
        <v>643</v>
      </c>
      <c r="K428" t="s">
        <v>644</v>
      </c>
      <c r="L428">
        <v>1368</v>
      </c>
      <c r="N428">
        <v>1011</v>
      </c>
      <c r="O428" t="s">
        <v>405</v>
      </c>
      <c r="P428" t="s">
        <v>405</v>
      </c>
      <c r="Q428">
        <v>1</v>
      </c>
      <c r="W428">
        <v>0</v>
      </c>
      <c r="X428">
        <v>-1460065968</v>
      </c>
      <c r="Y428">
        <v>1.2500000000000001E-2</v>
      </c>
      <c r="AA428">
        <v>0</v>
      </c>
      <c r="AB428">
        <v>579.74</v>
      </c>
      <c r="AC428">
        <v>13.5</v>
      </c>
      <c r="AD428">
        <v>0</v>
      </c>
      <c r="AE428">
        <v>0</v>
      </c>
      <c r="AF428">
        <v>86.4</v>
      </c>
      <c r="AG428">
        <v>13.5</v>
      </c>
      <c r="AH428">
        <v>0</v>
      </c>
      <c r="AI428">
        <v>1</v>
      </c>
      <c r="AJ428">
        <v>6.71</v>
      </c>
      <c r="AK428">
        <v>1</v>
      </c>
      <c r="AL428">
        <v>1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6</v>
      </c>
      <c r="AT428">
        <v>0.01</v>
      </c>
      <c r="AU428" t="s">
        <v>72</v>
      </c>
      <c r="AV428">
        <v>0</v>
      </c>
      <c r="AW428">
        <v>2</v>
      </c>
      <c r="AX428">
        <v>28048833</v>
      </c>
      <c r="AY428">
        <v>1</v>
      </c>
      <c r="AZ428">
        <v>0</v>
      </c>
      <c r="BA428">
        <v>408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Y428*Source!I136</f>
        <v>0.05</v>
      </c>
      <c r="CY428">
        <f>AB428</f>
        <v>579.74</v>
      </c>
      <c r="CZ428">
        <f>AF428</f>
        <v>86.4</v>
      </c>
      <c r="DA428">
        <f>AJ428</f>
        <v>6.71</v>
      </c>
      <c r="DB428">
        <f>ROUND((ROUND(AT428*CZ428,2)*1.25),2)</f>
        <v>1.08</v>
      </c>
      <c r="DC428">
        <f>ROUND((ROUND(AT428*AG428,2)*1.25),2)</f>
        <v>0.18</v>
      </c>
    </row>
    <row r="429" spans="1:107" x14ac:dyDescent="0.2">
      <c r="A429">
        <f>ROW(Source!A136)</f>
        <v>136</v>
      </c>
      <c r="B429">
        <v>28045061</v>
      </c>
      <c r="C429">
        <v>28048815</v>
      </c>
      <c r="D429">
        <v>25230220</v>
      </c>
      <c r="E429">
        <v>1</v>
      </c>
      <c r="F429">
        <v>1</v>
      </c>
      <c r="G429">
        <v>1</v>
      </c>
      <c r="H429">
        <v>2</v>
      </c>
      <c r="I429" t="s">
        <v>415</v>
      </c>
      <c r="J429" t="s">
        <v>416</v>
      </c>
      <c r="K429" t="s">
        <v>417</v>
      </c>
      <c r="L429">
        <v>1368</v>
      </c>
      <c r="N429">
        <v>1011</v>
      </c>
      <c r="O429" t="s">
        <v>405</v>
      </c>
      <c r="P429" t="s">
        <v>405</v>
      </c>
      <c r="Q429">
        <v>1</v>
      </c>
      <c r="W429">
        <v>0</v>
      </c>
      <c r="X429">
        <v>-1718674368</v>
      </c>
      <c r="Y429">
        <v>1.2500000000000001E-2</v>
      </c>
      <c r="AA429">
        <v>0</v>
      </c>
      <c r="AB429">
        <v>751.45</v>
      </c>
      <c r="AC429">
        <v>13.5</v>
      </c>
      <c r="AD429">
        <v>0</v>
      </c>
      <c r="AE429">
        <v>0</v>
      </c>
      <c r="AF429">
        <v>111.99</v>
      </c>
      <c r="AG429">
        <v>13.5</v>
      </c>
      <c r="AH429">
        <v>0</v>
      </c>
      <c r="AI429">
        <v>1</v>
      </c>
      <c r="AJ429">
        <v>6.71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6</v>
      </c>
      <c r="AT429">
        <v>0.01</v>
      </c>
      <c r="AU429" t="s">
        <v>72</v>
      </c>
      <c r="AV429">
        <v>0</v>
      </c>
      <c r="AW429">
        <v>2</v>
      </c>
      <c r="AX429">
        <v>28048834</v>
      </c>
      <c r="AY429">
        <v>1</v>
      </c>
      <c r="AZ429">
        <v>0</v>
      </c>
      <c r="BA429">
        <v>409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Y429*Source!I136</f>
        <v>0.05</v>
      </c>
      <c r="CY429">
        <f>AB429</f>
        <v>751.45</v>
      </c>
      <c r="CZ429">
        <f>AF429</f>
        <v>111.99</v>
      </c>
      <c r="DA429">
        <f>AJ429</f>
        <v>6.71</v>
      </c>
      <c r="DB429">
        <f>ROUND((ROUND(AT429*CZ429,2)*1.25),2)</f>
        <v>1.4</v>
      </c>
      <c r="DC429">
        <f>ROUND((ROUND(AT429*AG429,2)*1.25),2)</f>
        <v>0.18</v>
      </c>
    </row>
    <row r="430" spans="1:107" x14ac:dyDescent="0.2">
      <c r="A430">
        <f>ROW(Source!A136)</f>
        <v>136</v>
      </c>
      <c r="B430">
        <v>28045061</v>
      </c>
      <c r="C430">
        <v>28048815</v>
      </c>
      <c r="D430">
        <v>25231607</v>
      </c>
      <c r="E430">
        <v>1</v>
      </c>
      <c r="F430">
        <v>1</v>
      </c>
      <c r="G430">
        <v>1</v>
      </c>
      <c r="H430">
        <v>2</v>
      </c>
      <c r="I430" t="s">
        <v>421</v>
      </c>
      <c r="J430" t="s">
        <v>422</v>
      </c>
      <c r="K430" t="s">
        <v>423</v>
      </c>
      <c r="L430">
        <v>1368</v>
      </c>
      <c r="N430">
        <v>1011</v>
      </c>
      <c r="O430" t="s">
        <v>405</v>
      </c>
      <c r="P430" t="s">
        <v>405</v>
      </c>
      <c r="Q430">
        <v>1</v>
      </c>
      <c r="W430">
        <v>0</v>
      </c>
      <c r="X430">
        <v>1372534845</v>
      </c>
      <c r="Y430">
        <v>1.2500000000000001E-2</v>
      </c>
      <c r="AA430">
        <v>0</v>
      </c>
      <c r="AB430">
        <v>440.91</v>
      </c>
      <c r="AC430">
        <v>11.6</v>
      </c>
      <c r="AD430">
        <v>0</v>
      </c>
      <c r="AE430">
        <v>0</v>
      </c>
      <c r="AF430">
        <v>65.709999999999994</v>
      </c>
      <c r="AG430">
        <v>11.6</v>
      </c>
      <c r="AH430">
        <v>0</v>
      </c>
      <c r="AI430">
        <v>1</v>
      </c>
      <c r="AJ430">
        <v>6.71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6</v>
      </c>
      <c r="AT430">
        <v>0.01</v>
      </c>
      <c r="AU430" t="s">
        <v>72</v>
      </c>
      <c r="AV430">
        <v>0</v>
      </c>
      <c r="AW430">
        <v>2</v>
      </c>
      <c r="AX430">
        <v>28048835</v>
      </c>
      <c r="AY430">
        <v>1</v>
      </c>
      <c r="AZ430">
        <v>0</v>
      </c>
      <c r="BA430">
        <v>410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Y430*Source!I136</f>
        <v>0.05</v>
      </c>
      <c r="CY430">
        <f>AB430</f>
        <v>440.91</v>
      </c>
      <c r="CZ430">
        <f>AF430</f>
        <v>65.709999999999994</v>
      </c>
      <c r="DA430">
        <f>AJ430</f>
        <v>6.71</v>
      </c>
      <c r="DB430">
        <f>ROUND((ROUND(AT430*CZ430,2)*1.25),2)</f>
        <v>0.83</v>
      </c>
      <c r="DC430">
        <f>ROUND((ROUND(AT430*AG430,2)*1.25),2)</f>
        <v>0.15</v>
      </c>
    </row>
    <row r="431" spans="1:107" x14ac:dyDescent="0.2">
      <c r="A431">
        <f>ROW(Source!A136)</f>
        <v>136</v>
      </c>
      <c r="B431">
        <v>28045061</v>
      </c>
      <c r="C431">
        <v>28048815</v>
      </c>
      <c r="D431">
        <v>25231842</v>
      </c>
      <c r="E431">
        <v>1</v>
      </c>
      <c r="F431">
        <v>1</v>
      </c>
      <c r="G431">
        <v>1</v>
      </c>
      <c r="H431">
        <v>2</v>
      </c>
      <c r="I431" t="s">
        <v>424</v>
      </c>
      <c r="J431" t="s">
        <v>425</v>
      </c>
      <c r="K431" t="s">
        <v>426</v>
      </c>
      <c r="L431">
        <v>1368</v>
      </c>
      <c r="N431">
        <v>1011</v>
      </c>
      <c r="O431" t="s">
        <v>405</v>
      </c>
      <c r="P431" t="s">
        <v>405</v>
      </c>
      <c r="Q431">
        <v>1</v>
      </c>
      <c r="W431">
        <v>0</v>
      </c>
      <c r="X431">
        <v>-624296059</v>
      </c>
      <c r="Y431">
        <v>2.3000000000000003</v>
      </c>
      <c r="AA431">
        <v>0</v>
      </c>
      <c r="AB431">
        <v>8.0500000000000007</v>
      </c>
      <c r="AC431">
        <v>0</v>
      </c>
      <c r="AD431">
        <v>0</v>
      </c>
      <c r="AE431">
        <v>0</v>
      </c>
      <c r="AF431">
        <v>1.2</v>
      </c>
      <c r="AG431">
        <v>0</v>
      </c>
      <c r="AH431">
        <v>0</v>
      </c>
      <c r="AI431">
        <v>1</v>
      </c>
      <c r="AJ431">
        <v>6.71</v>
      </c>
      <c r="AK431">
        <v>1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6</v>
      </c>
      <c r="AT431">
        <v>1.84</v>
      </c>
      <c r="AU431" t="s">
        <v>72</v>
      </c>
      <c r="AV431">
        <v>0</v>
      </c>
      <c r="AW431">
        <v>2</v>
      </c>
      <c r="AX431">
        <v>28048836</v>
      </c>
      <c r="AY431">
        <v>1</v>
      </c>
      <c r="AZ431">
        <v>0</v>
      </c>
      <c r="BA431">
        <v>411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Y431*Source!I136</f>
        <v>9.2000000000000011</v>
      </c>
      <c r="CY431">
        <f>AB431</f>
        <v>8.0500000000000007</v>
      </c>
      <c r="CZ431">
        <f>AF431</f>
        <v>1.2</v>
      </c>
      <c r="DA431">
        <f>AJ431</f>
        <v>6.71</v>
      </c>
      <c r="DB431">
        <f>ROUND((ROUND(AT431*CZ431,2)*1.25),2)</f>
        <v>2.76</v>
      </c>
      <c r="DC431">
        <f>ROUND((ROUND(AT431*AG431,2)*1.25),2)</f>
        <v>0</v>
      </c>
    </row>
    <row r="432" spans="1:107" x14ac:dyDescent="0.2">
      <c r="A432">
        <f>ROW(Source!A136)</f>
        <v>136</v>
      </c>
      <c r="B432">
        <v>28045061</v>
      </c>
      <c r="C432">
        <v>28048815</v>
      </c>
      <c r="D432">
        <v>25231911</v>
      </c>
      <c r="E432">
        <v>1</v>
      </c>
      <c r="F432">
        <v>1</v>
      </c>
      <c r="G432">
        <v>1</v>
      </c>
      <c r="H432">
        <v>2</v>
      </c>
      <c r="I432" t="s">
        <v>427</v>
      </c>
      <c r="J432" t="s">
        <v>428</v>
      </c>
      <c r="K432" t="s">
        <v>429</v>
      </c>
      <c r="L432">
        <v>1368</v>
      </c>
      <c r="N432">
        <v>1011</v>
      </c>
      <c r="O432" t="s">
        <v>405</v>
      </c>
      <c r="P432" t="s">
        <v>405</v>
      </c>
      <c r="Q432">
        <v>1</v>
      </c>
      <c r="W432">
        <v>0</v>
      </c>
      <c r="X432">
        <v>-353815937</v>
      </c>
      <c r="Y432">
        <v>1.0249999999999999</v>
      </c>
      <c r="AA432">
        <v>0</v>
      </c>
      <c r="AB432">
        <v>54.35</v>
      </c>
      <c r="AC432">
        <v>0</v>
      </c>
      <c r="AD432">
        <v>0</v>
      </c>
      <c r="AE432">
        <v>0</v>
      </c>
      <c r="AF432">
        <v>8.1</v>
      </c>
      <c r="AG432">
        <v>0</v>
      </c>
      <c r="AH432">
        <v>0</v>
      </c>
      <c r="AI432">
        <v>1</v>
      </c>
      <c r="AJ432">
        <v>6.71</v>
      </c>
      <c r="AK432">
        <v>1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6</v>
      </c>
      <c r="AT432">
        <v>0.82</v>
      </c>
      <c r="AU432" t="s">
        <v>72</v>
      </c>
      <c r="AV432">
        <v>0</v>
      </c>
      <c r="AW432">
        <v>2</v>
      </c>
      <c r="AX432">
        <v>28048837</v>
      </c>
      <c r="AY432">
        <v>1</v>
      </c>
      <c r="AZ432">
        <v>0</v>
      </c>
      <c r="BA432">
        <v>412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Y432*Source!I136</f>
        <v>4.0999999999999996</v>
      </c>
      <c r="CY432">
        <f>AB432</f>
        <v>54.35</v>
      </c>
      <c r="CZ432">
        <f>AF432</f>
        <v>8.1</v>
      </c>
      <c r="DA432">
        <f>AJ432</f>
        <v>6.71</v>
      </c>
      <c r="DB432">
        <f>ROUND((ROUND(AT432*CZ432,2)*1.25),2)</f>
        <v>8.3000000000000007</v>
      </c>
      <c r="DC432">
        <f>ROUND((ROUND(AT432*AG432,2)*1.25),2)</f>
        <v>0</v>
      </c>
    </row>
    <row r="433" spans="1:107" x14ac:dyDescent="0.2">
      <c r="A433">
        <f>ROW(Source!A136)</f>
        <v>136</v>
      </c>
      <c r="B433">
        <v>28045061</v>
      </c>
      <c r="C433">
        <v>28048815</v>
      </c>
      <c r="D433">
        <v>25147944</v>
      </c>
      <c r="E433">
        <v>1</v>
      </c>
      <c r="F433">
        <v>1</v>
      </c>
      <c r="G433">
        <v>1</v>
      </c>
      <c r="H433">
        <v>3</v>
      </c>
      <c r="I433" t="s">
        <v>645</v>
      </c>
      <c r="J433" t="s">
        <v>646</v>
      </c>
      <c r="K433" t="s">
        <v>647</v>
      </c>
      <c r="L433">
        <v>1356</v>
      </c>
      <c r="N433">
        <v>1010</v>
      </c>
      <c r="O433" t="s">
        <v>511</v>
      </c>
      <c r="P433" t="s">
        <v>511</v>
      </c>
      <c r="Q433">
        <v>1000</v>
      </c>
      <c r="W433">
        <v>0</v>
      </c>
      <c r="X433">
        <v>329091235</v>
      </c>
      <c r="Y433">
        <v>1E-3</v>
      </c>
      <c r="AA433">
        <v>37911.5</v>
      </c>
      <c r="AB433">
        <v>0</v>
      </c>
      <c r="AC433">
        <v>0</v>
      </c>
      <c r="AD433">
        <v>0</v>
      </c>
      <c r="AE433">
        <v>5650</v>
      </c>
      <c r="AF433">
        <v>0</v>
      </c>
      <c r="AG433">
        <v>0</v>
      </c>
      <c r="AH433">
        <v>0</v>
      </c>
      <c r="AI433">
        <v>6.71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1E-3</v>
      </c>
      <c r="AU433" t="s">
        <v>6</v>
      </c>
      <c r="AV433">
        <v>0</v>
      </c>
      <c r="AW433">
        <v>2</v>
      </c>
      <c r="AX433">
        <v>28048838</v>
      </c>
      <c r="AY433">
        <v>1</v>
      </c>
      <c r="AZ433">
        <v>0</v>
      </c>
      <c r="BA433">
        <v>413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Y433*Source!I136</f>
        <v>4.0000000000000001E-3</v>
      </c>
      <c r="CY433">
        <f t="shared" ref="CY433:CY438" si="75">AA433</f>
        <v>37911.5</v>
      </c>
      <c r="CZ433">
        <f t="shared" ref="CZ433:CZ438" si="76">AE433</f>
        <v>5650</v>
      </c>
      <c r="DA433">
        <f t="shared" ref="DA433:DA438" si="77">AI433</f>
        <v>6.71</v>
      </c>
      <c r="DB433">
        <f t="shared" ref="DB433:DB438" si="78">ROUND(ROUND(AT433*CZ433,2),2)</f>
        <v>5.65</v>
      </c>
      <c r="DC433">
        <f t="shared" ref="DC433:DC438" si="79">ROUND(ROUND(AT433*AG433,2),2)</f>
        <v>0</v>
      </c>
    </row>
    <row r="434" spans="1:107" x14ac:dyDescent="0.2">
      <c r="A434">
        <f>ROW(Source!A136)</f>
        <v>136</v>
      </c>
      <c r="B434">
        <v>28045061</v>
      </c>
      <c r="C434">
        <v>28048815</v>
      </c>
      <c r="D434">
        <v>25148309</v>
      </c>
      <c r="E434">
        <v>1</v>
      </c>
      <c r="F434">
        <v>1</v>
      </c>
      <c r="G434">
        <v>1</v>
      </c>
      <c r="H434">
        <v>3</v>
      </c>
      <c r="I434" t="s">
        <v>648</v>
      </c>
      <c r="J434" t="s">
        <v>649</v>
      </c>
      <c r="K434" t="s">
        <v>650</v>
      </c>
      <c r="L434">
        <v>1339</v>
      </c>
      <c r="N434">
        <v>1007</v>
      </c>
      <c r="O434" t="s">
        <v>28</v>
      </c>
      <c r="P434" t="s">
        <v>28</v>
      </c>
      <c r="Q434">
        <v>1</v>
      </c>
      <c r="W434">
        <v>0</v>
      </c>
      <c r="X434">
        <v>1706747518</v>
      </c>
      <c r="Y434">
        <v>3.2000000000000001E-2</v>
      </c>
      <c r="AA434">
        <v>258.39999999999998</v>
      </c>
      <c r="AB434">
        <v>0</v>
      </c>
      <c r="AC434">
        <v>0</v>
      </c>
      <c r="AD434">
        <v>0</v>
      </c>
      <c r="AE434">
        <v>38.51</v>
      </c>
      <c r="AF434">
        <v>0</v>
      </c>
      <c r="AG434">
        <v>0</v>
      </c>
      <c r="AH434">
        <v>0</v>
      </c>
      <c r="AI434">
        <v>6.71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3.2000000000000001E-2</v>
      </c>
      <c r="AU434" t="s">
        <v>6</v>
      </c>
      <c r="AV434">
        <v>0</v>
      </c>
      <c r="AW434">
        <v>2</v>
      </c>
      <c r="AX434">
        <v>28048839</v>
      </c>
      <c r="AY434">
        <v>1</v>
      </c>
      <c r="AZ434">
        <v>0</v>
      </c>
      <c r="BA434">
        <v>414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Y434*Source!I136</f>
        <v>0.128</v>
      </c>
      <c r="CY434">
        <f t="shared" si="75"/>
        <v>258.39999999999998</v>
      </c>
      <c r="CZ434">
        <f t="shared" si="76"/>
        <v>38.51</v>
      </c>
      <c r="DA434">
        <f t="shared" si="77"/>
        <v>6.71</v>
      </c>
      <c r="DB434">
        <f t="shared" si="78"/>
        <v>1.23</v>
      </c>
      <c r="DC434">
        <f t="shared" si="79"/>
        <v>0</v>
      </c>
    </row>
    <row r="435" spans="1:107" x14ac:dyDescent="0.2">
      <c r="A435">
        <f>ROW(Source!A136)</f>
        <v>136</v>
      </c>
      <c r="B435">
        <v>28045061</v>
      </c>
      <c r="C435">
        <v>28048815</v>
      </c>
      <c r="D435">
        <v>25148328</v>
      </c>
      <c r="E435">
        <v>1</v>
      </c>
      <c r="F435">
        <v>1</v>
      </c>
      <c r="G435">
        <v>1</v>
      </c>
      <c r="H435">
        <v>3</v>
      </c>
      <c r="I435" t="s">
        <v>430</v>
      </c>
      <c r="J435" t="s">
        <v>431</v>
      </c>
      <c r="K435" t="s">
        <v>432</v>
      </c>
      <c r="L435">
        <v>1339</v>
      </c>
      <c r="N435">
        <v>1007</v>
      </c>
      <c r="O435" t="s">
        <v>28</v>
      </c>
      <c r="P435" t="s">
        <v>28</v>
      </c>
      <c r="Q435">
        <v>1</v>
      </c>
      <c r="W435">
        <v>0</v>
      </c>
      <c r="X435">
        <v>1262771840</v>
      </c>
      <c r="Y435">
        <v>0.13900000000000001</v>
      </c>
      <c r="AA435">
        <v>41.74</v>
      </c>
      <c r="AB435">
        <v>0</v>
      </c>
      <c r="AC435">
        <v>0</v>
      </c>
      <c r="AD435">
        <v>0</v>
      </c>
      <c r="AE435">
        <v>6.22</v>
      </c>
      <c r="AF435">
        <v>0</v>
      </c>
      <c r="AG435">
        <v>0</v>
      </c>
      <c r="AH435">
        <v>0</v>
      </c>
      <c r="AI435">
        <v>6.71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0.13900000000000001</v>
      </c>
      <c r="AU435" t="s">
        <v>6</v>
      </c>
      <c r="AV435">
        <v>0</v>
      </c>
      <c r="AW435">
        <v>2</v>
      </c>
      <c r="AX435">
        <v>28048840</v>
      </c>
      <c r="AY435">
        <v>1</v>
      </c>
      <c r="AZ435">
        <v>0</v>
      </c>
      <c r="BA435">
        <v>415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Y435*Source!I136</f>
        <v>0.55600000000000005</v>
      </c>
      <c r="CY435">
        <f t="shared" si="75"/>
        <v>41.74</v>
      </c>
      <c r="CZ435">
        <f t="shared" si="76"/>
        <v>6.22</v>
      </c>
      <c r="DA435">
        <f t="shared" si="77"/>
        <v>6.71</v>
      </c>
      <c r="DB435">
        <f t="shared" si="78"/>
        <v>0.86</v>
      </c>
      <c r="DC435">
        <f t="shared" si="79"/>
        <v>0</v>
      </c>
    </row>
    <row r="436" spans="1:107" x14ac:dyDescent="0.2">
      <c r="A436">
        <f>ROW(Source!A136)</f>
        <v>136</v>
      </c>
      <c r="B436">
        <v>28045061</v>
      </c>
      <c r="C436">
        <v>28048815</v>
      </c>
      <c r="D436">
        <v>25151438</v>
      </c>
      <c r="E436">
        <v>1</v>
      </c>
      <c r="F436">
        <v>1</v>
      </c>
      <c r="G436">
        <v>1</v>
      </c>
      <c r="H436">
        <v>3</v>
      </c>
      <c r="I436" t="s">
        <v>627</v>
      </c>
      <c r="J436" t="s">
        <v>628</v>
      </c>
      <c r="K436" t="s">
        <v>629</v>
      </c>
      <c r="L436">
        <v>1348</v>
      </c>
      <c r="N436">
        <v>1009</v>
      </c>
      <c r="O436" t="s">
        <v>24</v>
      </c>
      <c r="P436" t="s">
        <v>24</v>
      </c>
      <c r="Q436">
        <v>1000</v>
      </c>
      <c r="W436">
        <v>0</v>
      </c>
      <c r="X436">
        <v>-1068056325</v>
      </c>
      <c r="Y436">
        <v>3.6000000000000002E-4</v>
      </c>
      <c r="AA436">
        <v>69529.02</v>
      </c>
      <c r="AB436">
        <v>0</v>
      </c>
      <c r="AC436">
        <v>0</v>
      </c>
      <c r="AD436">
        <v>0</v>
      </c>
      <c r="AE436">
        <v>10362</v>
      </c>
      <c r="AF436">
        <v>0</v>
      </c>
      <c r="AG436">
        <v>0</v>
      </c>
      <c r="AH436">
        <v>0</v>
      </c>
      <c r="AI436">
        <v>6.71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6</v>
      </c>
      <c r="AT436">
        <v>3.6000000000000002E-4</v>
      </c>
      <c r="AU436" t="s">
        <v>6</v>
      </c>
      <c r="AV436">
        <v>0</v>
      </c>
      <c r="AW436">
        <v>2</v>
      </c>
      <c r="AX436">
        <v>28048841</v>
      </c>
      <c r="AY436">
        <v>1</v>
      </c>
      <c r="AZ436">
        <v>0</v>
      </c>
      <c r="BA436">
        <v>416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Y436*Source!I136</f>
        <v>1.4400000000000001E-3</v>
      </c>
      <c r="CY436">
        <f t="shared" si="75"/>
        <v>69529.02</v>
      </c>
      <c r="CZ436">
        <f t="shared" si="76"/>
        <v>10362</v>
      </c>
      <c r="DA436">
        <f t="shared" si="77"/>
        <v>6.71</v>
      </c>
      <c r="DB436">
        <f t="shared" si="78"/>
        <v>3.73</v>
      </c>
      <c r="DC436">
        <f t="shared" si="79"/>
        <v>0</v>
      </c>
    </row>
    <row r="437" spans="1:107" x14ac:dyDescent="0.2">
      <c r="A437">
        <f>ROW(Source!A136)</f>
        <v>136</v>
      </c>
      <c r="B437">
        <v>28045061</v>
      </c>
      <c r="C437">
        <v>28048815</v>
      </c>
      <c r="D437">
        <v>25152598</v>
      </c>
      <c r="E437">
        <v>1</v>
      </c>
      <c r="F437">
        <v>1</v>
      </c>
      <c r="G437">
        <v>1</v>
      </c>
      <c r="H437">
        <v>3</v>
      </c>
      <c r="I437" t="s">
        <v>651</v>
      </c>
      <c r="J437" t="s">
        <v>652</v>
      </c>
      <c r="K437" t="s">
        <v>653</v>
      </c>
      <c r="L437">
        <v>1348</v>
      </c>
      <c r="N437">
        <v>1009</v>
      </c>
      <c r="O437" t="s">
        <v>24</v>
      </c>
      <c r="P437" t="s">
        <v>24</v>
      </c>
      <c r="Q437">
        <v>1000</v>
      </c>
      <c r="W437">
        <v>0</v>
      </c>
      <c r="X437">
        <v>-405065451</v>
      </c>
      <c r="Y437">
        <v>1.4E-3</v>
      </c>
      <c r="AA437">
        <v>99509.3</v>
      </c>
      <c r="AB437">
        <v>0</v>
      </c>
      <c r="AC437">
        <v>0</v>
      </c>
      <c r="AD437">
        <v>0</v>
      </c>
      <c r="AE437">
        <v>14830</v>
      </c>
      <c r="AF437">
        <v>0</v>
      </c>
      <c r="AG437">
        <v>0</v>
      </c>
      <c r="AH437">
        <v>0</v>
      </c>
      <c r="AI437">
        <v>6.71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6</v>
      </c>
      <c r="AT437">
        <v>1.4E-3</v>
      </c>
      <c r="AU437" t="s">
        <v>6</v>
      </c>
      <c r="AV437">
        <v>0</v>
      </c>
      <c r="AW437">
        <v>2</v>
      </c>
      <c r="AX437">
        <v>28048842</v>
      </c>
      <c r="AY437">
        <v>1</v>
      </c>
      <c r="AZ437">
        <v>0</v>
      </c>
      <c r="BA437">
        <v>417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Y437*Source!I136</f>
        <v>5.5999999999999999E-3</v>
      </c>
      <c r="CY437">
        <f t="shared" si="75"/>
        <v>99509.3</v>
      </c>
      <c r="CZ437">
        <f t="shared" si="76"/>
        <v>14830</v>
      </c>
      <c r="DA437">
        <f t="shared" si="77"/>
        <v>6.71</v>
      </c>
      <c r="DB437">
        <f t="shared" si="78"/>
        <v>20.76</v>
      </c>
      <c r="DC437">
        <f t="shared" si="79"/>
        <v>0</v>
      </c>
    </row>
    <row r="438" spans="1:107" x14ac:dyDescent="0.2">
      <c r="A438">
        <f>ROW(Source!A136)</f>
        <v>136</v>
      </c>
      <c r="B438">
        <v>28045061</v>
      </c>
      <c r="C438">
        <v>28048815</v>
      </c>
      <c r="D438">
        <v>25209906</v>
      </c>
      <c r="E438">
        <v>1</v>
      </c>
      <c r="F438">
        <v>1</v>
      </c>
      <c r="G438">
        <v>1</v>
      </c>
      <c r="H438">
        <v>3</v>
      </c>
      <c r="I438" t="s">
        <v>654</v>
      </c>
      <c r="J438" t="s">
        <v>655</v>
      </c>
      <c r="K438" t="s">
        <v>656</v>
      </c>
      <c r="L438">
        <v>1301</v>
      </c>
      <c r="N438">
        <v>1003</v>
      </c>
      <c r="O438" t="s">
        <v>657</v>
      </c>
      <c r="P438" t="s">
        <v>657</v>
      </c>
      <c r="Q438">
        <v>1</v>
      </c>
      <c r="W438">
        <v>0</v>
      </c>
      <c r="X438">
        <v>-2062243343</v>
      </c>
      <c r="Y438">
        <v>0.4</v>
      </c>
      <c r="AA438">
        <v>547.6</v>
      </c>
      <c r="AB438">
        <v>0</v>
      </c>
      <c r="AC438">
        <v>0</v>
      </c>
      <c r="AD438">
        <v>0</v>
      </c>
      <c r="AE438">
        <v>81.61</v>
      </c>
      <c r="AF438">
        <v>0</v>
      </c>
      <c r="AG438">
        <v>0</v>
      </c>
      <c r="AH438">
        <v>0</v>
      </c>
      <c r="AI438">
        <v>6.71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6</v>
      </c>
      <c r="AT438">
        <v>0.4</v>
      </c>
      <c r="AU438" t="s">
        <v>6</v>
      </c>
      <c r="AV438">
        <v>0</v>
      </c>
      <c r="AW438">
        <v>2</v>
      </c>
      <c r="AX438">
        <v>28048844</v>
      </c>
      <c r="AY438">
        <v>1</v>
      </c>
      <c r="AZ438">
        <v>0</v>
      </c>
      <c r="BA438">
        <v>419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Y438*Source!I136</f>
        <v>1.6</v>
      </c>
      <c r="CY438">
        <f t="shared" si="75"/>
        <v>547.6</v>
      </c>
      <c r="CZ438">
        <f t="shared" si="76"/>
        <v>81.61</v>
      </c>
      <c r="DA438">
        <f t="shared" si="77"/>
        <v>6.71</v>
      </c>
      <c r="DB438">
        <f t="shared" si="78"/>
        <v>32.64</v>
      </c>
      <c r="DC438">
        <f t="shared" si="79"/>
        <v>0</v>
      </c>
    </row>
    <row r="439" spans="1:107" x14ac:dyDescent="0.2">
      <c r="A439">
        <f>ROW(Source!A137)</f>
        <v>137</v>
      </c>
      <c r="B439">
        <v>28045047</v>
      </c>
      <c r="C439">
        <v>28048848</v>
      </c>
      <c r="D439">
        <v>25412980</v>
      </c>
      <c r="E439">
        <v>1</v>
      </c>
      <c r="F439">
        <v>1</v>
      </c>
      <c r="G439">
        <v>1</v>
      </c>
      <c r="H439">
        <v>1</v>
      </c>
      <c r="I439" t="s">
        <v>658</v>
      </c>
      <c r="J439" t="s">
        <v>6</v>
      </c>
      <c r="K439" t="s">
        <v>659</v>
      </c>
      <c r="L439">
        <v>1191</v>
      </c>
      <c r="N439">
        <v>1013</v>
      </c>
      <c r="O439" t="s">
        <v>401</v>
      </c>
      <c r="P439" t="s">
        <v>401</v>
      </c>
      <c r="Q439">
        <v>1</v>
      </c>
      <c r="W439">
        <v>0</v>
      </c>
      <c r="X439">
        <v>145020957</v>
      </c>
      <c r="Y439">
        <v>3.3464999999999998</v>
      </c>
      <c r="AA439">
        <v>0</v>
      </c>
      <c r="AB439">
        <v>0</v>
      </c>
      <c r="AC439">
        <v>0</v>
      </c>
      <c r="AD439">
        <v>9.07</v>
      </c>
      <c r="AE439">
        <v>0</v>
      </c>
      <c r="AF439">
        <v>0</v>
      </c>
      <c r="AG439">
        <v>0</v>
      </c>
      <c r="AH439">
        <v>9.07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6</v>
      </c>
      <c r="AT439">
        <v>2.91</v>
      </c>
      <c r="AU439" t="s">
        <v>73</v>
      </c>
      <c r="AV439">
        <v>1</v>
      </c>
      <c r="AW439">
        <v>2</v>
      </c>
      <c r="AX439">
        <v>28048849</v>
      </c>
      <c r="AY439">
        <v>1</v>
      </c>
      <c r="AZ439">
        <v>0</v>
      </c>
      <c r="BA439">
        <v>421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Y439*Source!I137</f>
        <v>13.385999999999999</v>
      </c>
      <c r="CY439">
        <f>AD439</f>
        <v>9.07</v>
      </c>
      <c r="CZ439">
        <f>AH439</f>
        <v>9.07</v>
      </c>
      <c r="DA439">
        <f>AL439</f>
        <v>1</v>
      </c>
      <c r="DB439">
        <f>ROUND((ROUND(AT439*CZ439,2)*1.15),2)</f>
        <v>30.35</v>
      </c>
      <c r="DC439">
        <f>ROUND((ROUND(AT439*AG439,2)*1.15),2)</f>
        <v>0</v>
      </c>
    </row>
    <row r="440" spans="1:107" x14ac:dyDescent="0.2">
      <c r="A440">
        <f>ROW(Source!A137)</f>
        <v>137</v>
      </c>
      <c r="B440">
        <v>28045047</v>
      </c>
      <c r="C440">
        <v>28048848</v>
      </c>
      <c r="D440">
        <v>25412928</v>
      </c>
      <c r="E440">
        <v>1</v>
      </c>
      <c r="F440">
        <v>1</v>
      </c>
      <c r="G440">
        <v>1</v>
      </c>
      <c r="H440">
        <v>1</v>
      </c>
      <c r="I440" t="s">
        <v>413</v>
      </c>
      <c r="J440" t="s">
        <v>6</v>
      </c>
      <c r="K440" t="s">
        <v>414</v>
      </c>
      <c r="L440">
        <v>1191</v>
      </c>
      <c r="N440">
        <v>1013</v>
      </c>
      <c r="O440" t="s">
        <v>401</v>
      </c>
      <c r="P440" t="s">
        <v>401</v>
      </c>
      <c r="Q440">
        <v>1</v>
      </c>
      <c r="W440">
        <v>0</v>
      </c>
      <c r="X440">
        <v>-1417349443</v>
      </c>
      <c r="Y440">
        <v>0.04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0.04</v>
      </c>
      <c r="AU440" t="s">
        <v>6</v>
      </c>
      <c r="AV440">
        <v>2</v>
      </c>
      <c r="AW440">
        <v>2</v>
      </c>
      <c r="AX440">
        <v>28048850</v>
      </c>
      <c r="AY440">
        <v>1</v>
      </c>
      <c r="AZ440">
        <v>2048</v>
      </c>
      <c r="BA440">
        <v>422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Y440*Source!I137</f>
        <v>0.16</v>
      </c>
      <c r="CY440">
        <f>AD440</f>
        <v>0</v>
      </c>
      <c r="CZ440">
        <f>AH440</f>
        <v>0</v>
      </c>
      <c r="DA440">
        <f>AL440</f>
        <v>1</v>
      </c>
      <c r="DB440">
        <f>ROUND(ROUND(AT440*CZ440,2),2)</f>
        <v>0</v>
      </c>
      <c r="DC440">
        <f>ROUND(ROUND(AT440*AG440,2),2)</f>
        <v>0</v>
      </c>
    </row>
    <row r="441" spans="1:107" x14ac:dyDescent="0.2">
      <c r="A441">
        <f>ROW(Source!A137)</f>
        <v>137</v>
      </c>
      <c r="B441">
        <v>28045047</v>
      </c>
      <c r="C441">
        <v>28048848</v>
      </c>
      <c r="D441">
        <v>25230118</v>
      </c>
      <c r="E441">
        <v>1</v>
      </c>
      <c r="F441">
        <v>1</v>
      </c>
      <c r="G441">
        <v>1</v>
      </c>
      <c r="H441">
        <v>2</v>
      </c>
      <c r="I441" t="s">
        <v>642</v>
      </c>
      <c r="J441" t="s">
        <v>643</v>
      </c>
      <c r="K441" t="s">
        <v>644</v>
      </c>
      <c r="L441">
        <v>1368</v>
      </c>
      <c r="N441">
        <v>1011</v>
      </c>
      <c r="O441" t="s">
        <v>405</v>
      </c>
      <c r="P441" t="s">
        <v>405</v>
      </c>
      <c r="Q441">
        <v>1</v>
      </c>
      <c r="W441">
        <v>0</v>
      </c>
      <c r="X441">
        <v>-1460065968</v>
      </c>
      <c r="Y441">
        <v>1.2500000000000001E-2</v>
      </c>
      <c r="AA441">
        <v>0</v>
      </c>
      <c r="AB441">
        <v>86.4</v>
      </c>
      <c r="AC441">
        <v>13.5</v>
      </c>
      <c r="AD441">
        <v>0</v>
      </c>
      <c r="AE441">
        <v>0</v>
      </c>
      <c r="AF441">
        <v>86.4</v>
      </c>
      <c r="AG441">
        <v>13.5</v>
      </c>
      <c r="AH441">
        <v>0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6</v>
      </c>
      <c r="AT441">
        <v>0.01</v>
      </c>
      <c r="AU441" t="s">
        <v>72</v>
      </c>
      <c r="AV441">
        <v>0</v>
      </c>
      <c r="AW441">
        <v>2</v>
      </c>
      <c r="AX441">
        <v>28048851</v>
      </c>
      <c r="AY441">
        <v>1</v>
      </c>
      <c r="AZ441">
        <v>0</v>
      </c>
      <c r="BA441">
        <v>423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Y441*Source!I137</f>
        <v>0.05</v>
      </c>
      <c r="CY441">
        <f>AB441</f>
        <v>86.4</v>
      </c>
      <c r="CZ441">
        <f>AF441</f>
        <v>86.4</v>
      </c>
      <c r="DA441">
        <f>AJ441</f>
        <v>1</v>
      </c>
      <c r="DB441">
        <f>ROUND((ROUND(AT441*CZ441,2)*1.25),2)</f>
        <v>1.08</v>
      </c>
      <c r="DC441">
        <f>ROUND((ROUND(AT441*AG441,2)*1.25),2)</f>
        <v>0.18</v>
      </c>
    </row>
    <row r="442" spans="1:107" x14ac:dyDescent="0.2">
      <c r="A442">
        <f>ROW(Source!A137)</f>
        <v>137</v>
      </c>
      <c r="B442">
        <v>28045047</v>
      </c>
      <c r="C442">
        <v>28048848</v>
      </c>
      <c r="D442">
        <v>25230220</v>
      </c>
      <c r="E442">
        <v>1</v>
      </c>
      <c r="F442">
        <v>1</v>
      </c>
      <c r="G442">
        <v>1</v>
      </c>
      <c r="H442">
        <v>2</v>
      </c>
      <c r="I442" t="s">
        <v>415</v>
      </c>
      <c r="J442" t="s">
        <v>416</v>
      </c>
      <c r="K442" t="s">
        <v>417</v>
      </c>
      <c r="L442">
        <v>1368</v>
      </c>
      <c r="N442">
        <v>1011</v>
      </c>
      <c r="O442" t="s">
        <v>405</v>
      </c>
      <c r="P442" t="s">
        <v>405</v>
      </c>
      <c r="Q442">
        <v>1</v>
      </c>
      <c r="W442">
        <v>0</v>
      </c>
      <c r="X442">
        <v>-1718674368</v>
      </c>
      <c r="Y442">
        <v>1.2500000000000001E-2</v>
      </c>
      <c r="AA442">
        <v>0</v>
      </c>
      <c r="AB442">
        <v>111.99</v>
      </c>
      <c r="AC442">
        <v>13.5</v>
      </c>
      <c r="AD442">
        <v>0</v>
      </c>
      <c r="AE442">
        <v>0</v>
      </c>
      <c r="AF442">
        <v>111.99</v>
      </c>
      <c r="AG442">
        <v>13.5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6</v>
      </c>
      <c r="AT442">
        <v>0.01</v>
      </c>
      <c r="AU442" t="s">
        <v>72</v>
      </c>
      <c r="AV442">
        <v>0</v>
      </c>
      <c r="AW442">
        <v>2</v>
      </c>
      <c r="AX442">
        <v>28048852</v>
      </c>
      <c r="AY442">
        <v>1</v>
      </c>
      <c r="AZ442">
        <v>0</v>
      </c>
      <c r="BA442">
        <v>424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Y442*Source!I137</f>
        <v>0.05</v>
      </c>
      <c r="CY442">
        <f>AB442</f>
        <v>111.99</v>
      </c>
      <c r="CZ442">
        <f>AF442</f>
        <v>111.99</v>
      </c>
      <c r="DA442">
        <f>AJ442</f>
        <v>1</v>
      </c>
      <c r="DB442">
        <f>ROUND((ROUND(AT442*CZ442,2)*1.25),2)</f>
        <v>1.4</v>
      </c>
      <c r="DC442">
        <f>ROUND((ROUND(AT442*AG442,2)*1.25),2)</f>
        <v>0.18</v>
      </c>
    </row>
    <row r="443" spans="1:107" x14ac:dyDescent="0.2">
      <c r="A443">
        <f>ROW(Source!A137)</f>
        <v>137</v>
      </c>
      <c r="B443">
        <v>28045047</v>
      </c>
      <c r="C443">
        <v>28048848</v>
      </c>
      <c r="D443">
        <v>25231607</v>
      </c>
      <c r="E443">
        <v>1</v>
      </c>
      <c r="F443">
        <v>1</v>
      </c>
      <c r="G443">
        <v>1</v>
      </c>
      <c r="H443">
        <v>2</v>
      </c>
      <c r="I443" t="s">
        <v>421</v>
      </c>
      <c r="J443" t="s">
        <v>422</v>
      </c>
      <c r="K443" t="s">
        <v>423</v>
      </c>
      <c r="L443">
        <v>1368</v>
      </c>
      <c r="N443">
        <v>1011</v>
      </c>
      <c r="O443" t="s">
        <v>405</v>
      </c>
      <c r="P443" t="s">
        <v>405</v>
      </c>
      <c r="Q443">
        <v>1</v>
      </c>
      <c r="W443">
        <v>0</v>
      </c>
      <c r="X443">
        <v>1372534845</v>
      </c>
      <c r="Y443">
        <v>2.5000000000000001E-2</v>
      </c>
      <c r="AA443">
        <v>0</v>
      </c>
      <c r="AB443">
        <v>65.709999999999994</v>
      </c>
      <c r="AC443">
        <v>11.6</v>
      </c>
      <c r="AD443">
        <v>0</v>
      </c>
      <c r="AE443">
        <v>0</v>
      </c>
      <c r="AF443">
        <v>65.709999999999994</v>
      </c>
      <c r="AG443">
        <v>11.6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6</v>
      </c>
      <c r="AT443">
        <v>0.02</v>
      </c>
      <c r="AU443" t="s">
        <v>72</v>
      </c>
      <c r="AV443">
        <v>0</v>
      </c>
      <c r="AW443">
        <v>2</v>
      </c>
      <c r="AX443">
        <v>28048853</v>
      </c>
      <c r="AY443">
        <v>1</v>
      </c>
      <c r="AZ443">
        <v>0</v>
      </c>
      <c r="BA443">
        <v>425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Y443*Source!I137</f>
        <v>0.1</v>
      </c>
      <c r="CY443">
        <f>AB443</f>
        <v>65.709999999999994</v>
      </c>
      <c r="CZ443">
        <f>AF443</f>
        <v>65.709999999999994</v>
      </c>
      <c r="DA443">
        <f>AJ443</f>
        <v>1</v>
      </c>
      <c r="DB443">
        <f>ROUND((ROUND(AT443*CZ443,2)*1.25),2)</f>
        <v>1.64</v>
      </c>
      <c r="DC443">
        <f>ROUND((ROUND(AT443*AG443,2)*1.25),2)</f>
        <v>0.28999999999999998</v>
      </c>
    </row>
    <row r="444" spans="1:107" x14ac:dyDescent="0.2">
      <c r="A444">
        <f>ROW(Source!A137)</f>
        <v>137</v>
      </c>
      <c r="B444">
        <v>28045047</v>
      </c>
      <c r="C444">
        <v>28048848</v>
      </c>
      <c r="D444">
        <v>25231911</v>
      </c>
      <c r="E444">
        <v>1</v>
      </c>
      <c r="F444">
        <v>1</v>
      </c>
      <c r="G444">
        <v>1</v>
      </c>
      <c r="H444">
        <v>2</v>
      </c>
      <c r="I444" t="s">
        <v>427</v>
      </c>
      <c r="J444" t="s">
        <v>428</v>
      </c>
      <c r="K444" t="s">
        <v>429</v>
      </c>
      <c r="L444">
        <v>1368</v>
      </c>
      <c r="N444">
        <v>1011</v>
      </c>
      <c r="O444" t="s">
        <v>405</v>
      </c>
      <c r="P444" t="s">
        <v>405</v>
      </c>
      <c r="Q444">
        <v>1</v>
      </c>
      <c r="W444">
        <v>0</v>
      </c>
      <c r="X444">
        <v>-353815937</v>
      </c>
      <c r="Y444">
        <v>0.78749999999999998</v>
      </c>
      <c r="AA444">
        <v>0</v>
      </c>
      <c r="AB444">
        <v>8.1</v>
      </c>
      <c r="AC444">
        <v>0</v>
      </c>
      <c r="AD444">
        <v>0</v>
      </c>
      <c r="AE444">
        <v>0</v>
      </c>
      <c r="AF444">
        <v>8.1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6</v>
      </c>
      <c r="AT444">
        <v>0.63</v>
      </c>
      <c r="AU444" t="s">
        <v>72</v>
      </c>
      <c r="AV444">
        <v>0</v>
      </c>
      <c r="AW444">
        <v>2</v>
      </c>
      <c r="AX444">
        <v>28048854</v>
      </c>
      <c r="AY444">
        <v>1</v>
      </c>
      <c r="AZ444">
        <v>0</v>
      </c>
      <c r="BA444">
        <v>426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Y444*Source!I137</f>
        <v>3.15</v>
      </c>
      <c r="CY444">
        <f>AB444</f>
        <v>8.1</v>
      </c>
      <c r="CZ444">
        <f>AF444</f>
        <v>8.1</v>
      </c>
      <c r="DA444">
        <f>AJ444</f>
        <v>1</v>
      </c>
      <c r="DB444">
        <f>ROUND((ROUND(AT444*CZ444,2)*1.25),2)</f>
        <v>6.38</v>
      </c>
      <c r="DC444">
        <f>ROUND((ROUND(AT444*AG444,2)*1.25),2)</f>
        <v>0</v>
      </c>
    </row>
    <row r="445" spans="1:107" x14ac:dyDescent="0.2">
      <c r="A445">
        <f>ROW(Source!A137)</f>
        <v>137</v>
      </c>
      <c r="B445">
        <v>28045047</v>
      </c>
      <c r="C445">
        <v>28048848</v>
      </c>
      <c r="D445">
        <v>25147944</v>
      </c>
      <c r="E445">
        <v>1</v>
      </c>
      <c r="F445">
        <v>1</v>
      </c>
      <c r="G445">
        <v>1</v>
      </c>
      <c r="H445">
        <v>3</v>
      </c>
      <c r="I445" t="s">
        <v>645</v>
      </c>
      <c r="J445" t="s">
        <v>646</v>
      </c>
      <c r="K445" t="s">
        <v>647</v>
      </c>
      <c r="L445">
        <v>1356</v>
      </c>
      <c r="N445">
        <v>1010</v>
      </c>
      <c r="O445" t="s">
        <v>511</v>
      </c>
      <c r="P445" t="s">
        <v>511</v>
      </c>
      <c r="Q445">
        <v>1000</v>
      </c>
      <c r="W445">
        <v>0</v>
      </c>
      <c r="X445">
        <v>329091235</v>
      </c>
      <c r="Y445">
        <v>2E-3</v>
      </c>
      <c r="AA445">
        <v>5650</v>
      </c>
      <c r="AB445">
        <v>0</v>
      </c>
      <c r="AC445">
        <v>0</v>
      </c>
      <c r="AD445">
        <v>0</v>
      </c>
      <c r="AE445">
        <v>5650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2E-3</v>
      </c>
      <c r="AU445" t="s">
        <v>6</v>
      </c>
      <c r="AV445">
        <v>0</v>
      </c>
      <c r="AW445">
        <v>2</v>
      </c>
      <c r="AX445">
        <v>28048855</v>
      </c>
      <c r="AY445">
        <v>1</v>
      </c>
      <c r="AZ445">
        <v>0</v>
      </c>
      <c r="BA445">
        <v>427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Y445*Source!I137</f>
        <v>8.0000000000000002E-3</v>
      </c>
      <c r="CY445">
        <f>AA445</f>
        <v>5650</v>
      </c>
      <c r="CZ445">
        <f>AE445</f>
        <v>5650</v>
      </c>
      <c r="DA445">
        <f>AI445</f>
        <v>1</v>
      </c>
      <c r="DB445">
        <f>ROUND(ROUND(AT445*CZ445,2),2)</f>
        <v>11.3</v>
      </c>
      <c r="DC445">
        <f>ROUND(ROUND(AT445*AG445,2),2)</f>
        <v>0</v>
      </c>
    </row>
    <row r="446" spans="1:107" x14ac:dyDescent="0.2">
      <c r="A446">
        <f>ROW(Source!A137)</f>
        <v>137</v>
      </c>
      <c r="B446">
        <v>28045047</v>
      </c>
      <c r="C446">
        <v>28048848</v>
      </c>
      <c r="D446">
        <v>25151438</v>
      </c>
      <c r="E446">
        <v>1</v>
      </c>
      <c r="F446">
        <v>1</v>
      </c>
      <c r="G446">
        <v>1</v>
      </c>
      <c r="H446">
        <v>3</v>
      </c>
      <c r="I446" t="s">
        <v>627</v>
      </c>
      <c r="J446" t="s">
        <v>628</v>
      </c>
      <c r="K446" t="s">
        <v>629</v>
      </c>
      <c r="L446">
        <v>1348</v>
      </c>
      <c r="N446">
        <v>1009</v>
      </c>
      <c r="O446" t="s">
        <v>24</v>
      </c>
      <c r="P446" t="s">
        <v>24</v>
      </c>
      <c r="Q446">
        <v>1000</v>
      </c>
      <c r="W446">
        <v>0</v>
      </c>
      <c r="X446">
        <v>-1068056325</v>
      </c>
      <c r="Y446">
        <v>3.3E-4</v>
      </c>
      <c r="AA446">
        <v>10362</v>
      </c>
      <c r="AB446">
        <v>0</v>
      </c>
      <c r="AC446">
        <v>0</v>
      </c>
      <c r="AD446">
        <v>0</v>
      </c>
      <c r="AE446">
        <v>10362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6</v>
      </c>
      <c r="AT446">
        <v>3.3E-4</v>
      </c>
      <c r="AU446" t="s">
        <v>6</v>
      </c>
      <c r="AV446">
        <v>0</v>
      </c>
      <c r="AW446">
        <v>2</v>
      </c>
      <c r="AX446">
        <v>28048856</v>
      </c>
      <c r="AY446">
        <v>1</v>
      </c>
      <c r="AZ446">
        <v>0</v>
      </c>
      <c r="BA446">
        <v>428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Y446*Source!I137</f>
        <v>1.32E-3</v>
      </c>
      <c r="CY446">
        <f>AA446</f>
        <v>10362</v>
      </c>
      <c r="CZ446">
        <f>AE446</f>
        <v>10362</v>
      </c>
      <c r="DA446">
        <f>AI446</f>
        <v>1</v>
      </c>
      <c r="DB446">
        <f>ROUND(ROUND(AT446*CZ446,2),2)</f>
        <v>3.42</v>
      </c>
      <c r="DC446">
        <f>ROUND(ROUND(AT446*AG446,2),2)</f>
        <v>0</v>
      </c>
    </row>
    <row r="447" spans="1:107" x14ac:dyDescent="0.2">
      <c r="A447">
        <f>ROW(Source!A137)</f>
        <v>137</v>
      </c>
      <c r="B447">
        <v>28045047</v>
      </c>
      <c r="C447">
        <v>28048848</v>
      </c>
      <c r="D447">
        <v>25152598</v>
      </c>
      <c r="E447">
        <v>1</v>
      </c>
      <c r="F447">
        <v>1</v>
      </c>
      <c r="G447">
        <v>1</v>
      </c>
      <c r="H447">
        <v>3</v>
      </c>
      <c r="I447" t="s">
        <v>651</v>
      </c>
      <c r="J447" t="s">
        <v>652</v>
      </c>
      <c r="K447" t="s">
        <v>653</v>
      </c>
      <c r="L447">
        <v>1348</v>
      </c>
      <c r="N447">
        <v>1009</v>
      </c>
      <c r="O447" t="s">
        <v>24</v>
      </c>
      <c r="P447" t="s">
        <v>24</v>
      </c>
      <c r="Q447">
        <v>1000</v>
      </c>
      <c r="W447">
        <v>0</v>
      </c>
      <c r="X447">
        <v>-405065451</v>
      </c>
      <c r="Y447">
        <v>2.0699999999999998E-3</v>
      </c>
      <c r="AA447">
        <v>14830</v>
      </c>
      <c r="AB447">
        <v>0</v>
      </c>
      <c r="AC447">
        <v>0</v>
      </c>
      <c r="AD447">
        <v>0</v>
      </c>
      <c r="AE447">
        <v>14830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2.0699999999999998E-3</v>
      </c>
      <c r="AU447" t="s">
        <v>6</v>
      </c>
      <c r="AV447">
        <v>0</v>
      </c>
      <c r="AW447">
        <v>2</v>
      </c>
      <c r="AX447">
        <v>28048857</v>
      </c>
      <c r="AY447">
        <v>1</v>
      </c>
      <c r="AZ447">
        <v>0</v>
      </c>
      <c r="BA447">
        <v>429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Y447*Source!I137</f>
        <v>8.2799999999999992E-3</v>
      </c>
      <c r="CY447">
        <f>AA447</f>
        <v>14830</v>
      </c>
      <c r="CZ447">
        <f>AE447</f>
        <v>14830</v>
      </c>
      <c r="DA447">
        <f>AI447</f>
        <v>1</v>
      </c>
      <c r="DB447">
        <f>ROUND(ROUND(AT447*CZ447,2),2)</f>
        <v>30.7</v>
      </c>
      <c r="DC447">
        <f>ROUND(ROUND(AT447*AG447,2),2)</f>
        <v>0</v>
      </c>
    </row>
    <row r="448" spans="1:107" x14ac:dyDescent="0.2">
      <c r="A448">
        <f>ROW(Source!A138)</f>
        <v>138</v>
      </c>
      <c r="B448">
        <v>28045061</v>
      </c>
      <c r="C448">
        <v>28048848</v>
      </c>
      <c r="D448">
        <v>25412980</v>
      </c>
      <c r="E448">
        <v>1</v>
      </c>
      <c r="F448">
        <v>1</v>
      </c>
      <c r="G448">
        <v>1</v>
      </c>
      <c r="H448">
        <v>1</v>
      </c>
      <c r="I448" t="s">
        <v>658</v>
      </c>
      <c r="J448" t="s">
        <v>6</v>
      </c>
      <c r="K448" t="s">
        <v>659</v>
      </c>
      <c r="L448">
        <v>1191</v>
      </c>
      <c r="N448">
        <v>1013</v>
      </c>
      <c r="O448" t="s">
        <v>401</v>
      </c>
      <c r="P448" t="s">
        <v>401</v>
      </c>
      <c r="Q448">
        <v>1</v>
      </c>
      <c r="W448">
        <v>0</v>
      </c>
      <c r="X448">
        <v>145020957</v>
      </c>
      <c r="Y448">
        <v>3.3464999999999998</v>
      </c>
      <c r="AA448">
        <v>0</v>
      </c>
      <c r="AB448">
        <v>0</v>
      </c>
      <c r="AC448">
        <v>0</v>
      </c>
      <c r="AD448">
        <v>60.86</v>
      </c>
      <c r="AE448">
        <v>0</v>
      </c>
      <c r="AF448">
        <v>0</v>
      </c>
      <c r="AG448">
        <v>0</v>
      </c>
      <c r="AH448">
        <v>9.07</v>
      </c>
      <c r="AI448">
        <v>1</v>
      </c>
      <c r="AJ448">
        <v>1</v>
      </c>
      <c r="AK448">
        <v>1</v>
      </c>
      <c r="AL448">
        <v>6.71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6</v>
      </c>
      <c r="AT448">
        <v>2.91</v>
      </c>
      <c r="AU448" t="s">
        <v>73</v>
      </c>
      <c r="AV448">
        <v>1</v>
      </c>
      <c r="AW448">
        <v>2</v>
      </c>
      <c r="AX448">
        <v>28048849</v>
      </c>
      <c r="AY448">
        <v>1</v>
      </c>
      <c r="AZ448">
        <v>0</v>
      </c>
      <c r="BA448">
        <v>432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Y448*Source!I138</f>
        <v>13.385999999999999</v>
      </c>
      <c r="CY448">
        <f>AD448</f>
        <v>60.86</v>
      </c>
      <c r="CZ448">
        <f>AH448</f>
        <v>9.07</v>
      </c>
      <c r="DA448">
        <f>AL448</f>
        <v>6.71</v>
      </c>
      <c r="DB448">
        <f>ROUND((ROUND(AT448*CZ448,2)*1.15),2)</f>
        <v>30.35</v>
      </c>
      <c r="DC448">
        <f>ROUND((ROUND(AT448*AG448,2)*1.15),2)</f>
        <v>0</v>
      </c>
    </row>
    <row r="449" spans="1:107" x14ac:dyDescent="0.2">
      <c r="A449">
        <f>ROW(Source!A138)</f>
        <v>138</v>
      </c>
      <c r="B449">
        <v>28045061</v>
      </c>
      <c r="C449">
        <v>28048848</v>
      </c>
      <c r="D449">
        <v>25412928</v>
      </c>
      <c r="E449">
        <v>1</v>
      </c>
      <c r="F449">
        <v>1</v>
      </c>
      <c r="G449">
        <v>1</v>
      </c>
      <c r="H449">
        <v>1</v>
      </c>
      <c r="I449" t="s">
        <v>413</v>
      </c>
      <c r="J449" t="s">
        <v>6</v>
      </c>
      <c r="K449" t="s">
        <v>414</v>
      </c>
      <c r="L449">
        <v>1191</v>
      </c>
      <c r="N449">
        <v>1013</v>
      </c>
      <c r="O449" t="s">
        <v>401</v>
      </c>
      <c r="P449" t="s">
        <v>401</v>
      </c>
      <c r="Q449">
        <v>1</v>
      </c>
      <c r="W449">
        <v>0</v>
      </c>
      <c r="X449">
        <v>-1417349443</v>
      </c>
      <c r="Y449">
        <v>0.04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6.71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6</v>
      </c>
      <c r="AT449">
        <v>0.04</v>
      </c>
      <c r="AU449" t="s">
        <v>6</v>
      </c>
      <c r="AV449">
        <v>2</v>
      </c>
      <c r="AW449">
        <v>2</v>
      </c>
      <c r="AX449">
        <v>28048850</v>
      </c>
      <c r="AY449">
        <v>1</v>
      </c>
      <c r="AZ449">
        <v>2048</v>
      </c>
      <c r="BA449">
        <v>433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Y449*Source!I138</f>
        <v>0.16</v>
      </c>
      <c r="CY449">
        <f>AD449</f>
        <v>0</v>
      </c>
      <c r="CZ449">
        <f>AH449</f>
        <v>0</v>
      </c>
      <c r="DA449">
        <f>AL449</f>
        <v>1</v>
      </c>
      <c r="DB449">
        <f>ROUND(ROUND(AT449*CZ449,2),2)</f>
        <v>0</v>
      </c>
      <c r="DC449">
        <f>ROUND(ROUND(AT449*AG449,2),2)</f>
        <v>0</v>
      </c>
    </row>
    <row r="450" spans="1:107" x14ac:dyDescent="0.2">
      <c r="A450">
        <f>ROW(Source!A138)</f>
        <v>138</v>
      </c>
      <c r="B450">
        <v>28045061</v>
      </c>
      <c r="C450">
        <v>28048848</v>
      </c>
      <c r="D450">
        <v>25230118</v>
      </c>
      <c r="E450">
        <v>1</v>
      </c>
      <c r="F450">
        <v>1</v>
      </c>
      <c r="G450">
        <v>1</v>
      </c>
      <c r="H450">
        <v>2</v>
      </c>
      <c r="I450" t="s">
        <v>642</v>
      </c>
      <c r="J450" t="s">
        <v>643</v>
      </c>
      <c r="K450" t="s">
        <v>644</v>
      </c>
      <c r="L450">
        <v>1368</v>
      </c>
      <c r="N450">
        <v>1011</v>
      </c>
      <c r="O450" t="s">
        <v>405</v>
      </c>
      <c r="P450" t="s">
        <v>405</v>
      </c>
      <c r="Q450">
        <v>1</v>
      </c>
      <c r="W450">
        <v>0</v>
      </c>
      <c r="X450">
        <v>-1460065968</v>
      </c>
      <c r="Y450">
        <v>1.2500000000000001E-2</v>
      </c>
      <c r="AA450">
        <v>0</v>
      </c>
      <c r="AB450">
        <v>579.74</v>
      </c>
      <c r="AC450">
        <v>13.5</v>
      </c>
      <c r="AD450">
        <v>0</v>
      </c>
      <c r="AE450">
        <v>0</v>
      </c>
      <c r="AF450">
        <v>86.4</v>
      </c>
      <c r="AG450">
        <v>13.5</v>
      </c>
      <c r="AH450">
        <v>0</v>
      </c>
      <c r="AI450">
        <v>1</v>
      </c>
      <c r="AJ450">
        <v>6.71</v>
      </c>
      <c r="AK450">
        <v>1</v>
      </c>
      <c r="AL450">
        <v>1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6</v>
      </c>
      <c r="AT450">
        <v>0.01</v>
      </c>
      <c r="AU450" t="s">
        <v>72</v>
      </c>
      <c r="AV450">
        <v>0</v>
      </c>
      <c r="AW450">
        <v>2</v>
      </c>
      <c r="AX450">
        <v>28048851</v>
      </c>
      <c r="AY450">
        <v>1</v>
      </c>
      <c r="AZ450">
        <v>0</v>
      </c>
      <c r="BA450">
        <v>434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Y450*Source!I138</f>
        <v>0.05</v>
      </c>
      <c r="CY450">
        <f>AB450</f>
        <v>579.74</v>
      </c>
      <c r="CZ450">
        <f>AF450</f>
        <v>86.4</v>
      </c>
      <c r="DA450">
        <f>AJ450</f>
        <v>6.71</v>
      </c>
      <c r="DB450">
        <f>ROUND((ROUND(AT450*CZ450,2)*1.25),2)</f>
        <v>1.08</v>
      </c>
      <c r="DC450">
        <f>ROUND((ROUND(AT450*AG450,2)*1.25),2)</f>
        <v>0.18</v>
      </c>
    </row>
    <row r="451" spans="1:107" x14ac:dyDescent="0.2">
      <c r="A451">
        <f>ROW(Source!A138)</f>
        <v>138</v>
      </c>
      <c r="B451">
        <v>28045061</v>
      </c>
      <c r="C451">
        <v>28048848</v>
      </c>
      <c r="D451">
        <v>25230220</v>
      </c>
      <c r="E451">
        <v>1</v>
      </c>
      <c r="F451">
        <v>1</v>
      </c>
      <c r="G451">
        <v>1</v>
      </c>
      <c r="H451">
        <v>2</v>
      </c>
      <c r="I451" t="s">
        <v>415</v>
      </c>
      <c r="J451" t="s">
        <v>416</v>
      </c>
      <c r="K451" t="s">
        <v>417</v>
      </c>
      <c r="L451">
        <v>1368</v>
      </c>
      <c r="N451">
        <v>1011</v>
      </c>
      <c r="O451" t="s">
        <v>405</v>
      </c>
      <c r="P451" t="s">
        <v>405</v>
      </c>
      <c r="Q451">
        <v>1</v>
      </c>
      <c r="W451">
        <v>0</v>
      </c>
      <c r="X451">
        <v>-1718674368</v>
      </c>
      <c r="Y451">
        <v>1.2500000000000001E-2</v>
      </c>
      <c r="AA451">
        <v>0</v>
      </c>
      <c r="AB451">
        <v>751.45</v>
      </c>
      <c r="AC451">
        <v>13.5</v>
      </c>
      <c r="AD451">
        <v>0</v>
      </c>
      <c r="AE451">
        <v>0</v>
      </c>
      <c r="AF451">
        <v>111.99</v>
      </c>
      <c r="AG451">
        <v>13.5</v>
      </c>
      <c r="AH451">
        <v>0</v>
      </c>
      <c r="AI451">
        <v>1</v>
      </c>
      <c r="AJ451">
        <v>6.71</v>
      </c>
      <c r="AK451">
        <v>1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6</v>
      </c>
      <c r="AT451">
        <v>0.01</v>
      </c>
      <c r="AU451" t="s">
        <v>72</v>
      </c>
      <c r="AV451">
        <v>0</v>
      </c>
      <c r="AW451">
        <v>2</v>
      </c>
      <c r="AX451">
        <v>28048852</v>
      </c>
      <c r="AY451">
        <v>1</v>
      </c>
      <c r="AZ451">
        <v>0</v>
      </c>
      <c r="BA451">
        <v>435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Y451*Source!I138</f>
        <v>0.05</v>
      </c>
      <c r="CY451">
        <f>AB451</f>
        <v>751.45</v>
      </c>
      <c r="CZ451">
        <f>AF451</f>
        <v>111.99</v>
      </c>
      <c r="DA451">
        <f>AJ451</f>
        <v>6.71</v>
      </c>
      <c r="DB451">
        <f>ROUND((ROUND(AT451*CZ451,2)*1.25),2)</f>
        <v>1.4</v>
      </c>
      <c r="DC451">
        <f>ROUND((ROUND(AT451*AG451,2)*1.25),2)</f>
        <v>0.18</v>
      </c>
    </row>
    <row r="452" spans="1:107" x14ac:dyDescent="0.2">
      <c r="A452">
        <f>ROW(Source!A138)</f>
        <v>138</v>
      </c>
      <c r="B452">
        <v>28045061</v>
      </c>
      <c r="C452">
        <v>28048848</v>
      </c>
      <c r="D452">
        <v>25231607</v>
      </c>
      <c r="E452">
        <v>1</v>
      </c>
      <c r="F452">
        <v>1</v>
      </c>
      <c r="G452">
        <v>1</v>
      </c>
      <c r="H452">
        <v>2</v>
      </c>
      <c r="I452" t="s">
        <v>421</v>
      </c>
      <c r="J452" t="s">
        <v>422</v>
      </c>
      <c r="K452" t="s">
        <v>423</v>
      </c>
      <c r="L452">
        <v>1368</v>
      </c>
      <c r="N452">
        <v>1011</v>
      </c>
      <c r="O452" t="s">
        <v>405</v>
      </c>
      <c r="P452" t="s">
        <v>405</v>
      </c>
      <c r="Q452">
        <v>1</v>
      </c>
      <c r="W452">
        <v>0</v>
      </c>
      <c r="X452">
        <v>1372534845</v>
      </c>
      <c r="Y452">
        <v>2.5000000000000001E-2</v>
      </c>
      <c r="AA452">
        <v>0</v>
      </c>
      <c r="AB452">
        <v>440.91</v>
      </c>
      <c r="AC452">
        <v>11.6</v>
      </c>
      <c r="AD452">
        <v>0</v>
      </c>
      <c r="AE452">
        <v>0</v>
      </c>
      <c r="AF452">
        <v>65.709999999999994</v>
      </c>
      <c r="AG452">
        <v>11.6</v>
      </c>
      <c r="AH452">
        <v>0</v>
      </c>
      <c r="AI452">
        <v>1</v>
      </c>
      <c r="AJ452">
        <v>6.71</v>
      </c>
      <c r="AK452">
        <v>1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6</v>
      </c>
      <c r="AT452">
        <v>0.02</v>
      </c>
      <c r="AU452" t="s">
        <v>72</v>
      </c>
      <c r="AV452">
        <v>0</v>
      </c>
      <c r="AW452">
        <v>2</v>
      </c>
      <c r="AX452">
        <v>28048853</v>
      </c>
      <c r="AY452">
        <v>1</v>
      </c>
      <c r="AZ452">
        <v>0</v>
      </c>
      <c r="BA452">
        <v>436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Y452*Source!I138</f>
        <v>0.1</v>
      </c>
      <c r="CY452">
        <f>AB452</f>
        <v>440.91</v>
      </c>
      <c r="CZ452">
        <f>AF452</f>
        <v>65.709999999999994</v>
      </c>
      <c r="DA452">
        <f>AJ452</f>
        <v>6.71</v>
      </c>
      <c r="DB452">
        <f>ROUND((ROUND(AT452*CZ452,2)*1.25),2)</f>
        <v>1.64</v>
      </c>
      <c r="DC452">
        <f>ROUND((ROUND(AT452*AG452,2)*1.25),2)</f>
        <v>0.28999999999999998</v>
      </c>
    </row>
    <row r="453" spans="1:107" x14ac:dyDescent="0.2">
      <c r="A453">
        <f>ROW(Source!A138)</f>
        <v>138</v>
      </c>
      <c r="B453">
        <v>28045061</v>
      </c>
      <c r="C453">
        <v>28048848</v>
      </c>
      <c r="D453">
        <v>25231911</v>
      </c>
      <c r="E453">
        <v>1</v>
      </c>
      <c r="F453">
        <v>1</v>
      </c>
      <c r="G453">
        <v>1</v>
      </c>
      <c r="H453">
        <v>2</v>
      </c>
      <c r="I453" t="s">
        <v>427</v>
      </c>
      <c r="J453" t="s">
        <v>428</v>
      </c>
      <c r="K453" t="s">
        <v>429</v>
      </c>
      <c r="L453">
        <v>1368</v>
      </c>
      <c r="N453">
        <v>1011</v>
      </c>
      <c r="O453" t="s">
        <v>405</v>
      </c>
      <c r="P453" t="s">
        <v>405</v>
      </c>
      <c r="Q453">
        <v>1</v>
      </c>
      <c r="W453">
        <v>0</v>
      </c>
      <c r="X453">
        <v>-353815937</v>
      </c>
      <c r="Y453">
        <v>0.78749999999999998</v>
      </c>
      <c r="AA453">
        <v>0</v>
      </c>
      <c r="AB453">
        <v>54.35</v>
      </c>
      <c r="AC453">
        <v>0</v>
      </c>
      <c r="AD453">
        <v>0</v>
      </c>
      <c r="AE453">
        <v>0</v>
      </c>
      <c r="AF453">
        <v>8.1</v>
      </c>
      <c r="AG453">
        <v>0</v>
      </c>
      <c r="AH453">
        <v>0</v>
      </c>
      <c r="AI453">
        <v>1</v>
      </c>
      <c r="AJ453">
        <v>6.71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</v>
      </c>
      <c r="AT453">
        <v>0.63</v>
      </c>
      <c r="AU453" t="s">
        <v>72</v>
      </c>
      <c r="AV453">
        <v>0</v>
      </c>
      <c r="AW453">
        <v>2</v>
      </c>
      <c r="AX453">
        <v>28048854</v>
      </c>
      <c r="AY453">
        <v>1</v>
      </c>
      <c r="AZ453">
        <v>0</v>
      </c>
      <c r="BA453">
        <v>437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Y453*Source!I138</f>
        <v>3.15</v>
      </c>
      <c r="CY453">
        <f>AB453</f>
        <v>54.35</v>
      </c>
      <c r="CZ453">
        <f>AF453</f>
        <v>8.1</v>
      </c>
      <c r="DA453">
        <f>AJ453</f>
        <v>6.71</v>
      </c>
      <c r="DB453">
        <f>ROUND((ROUND(AT453*CZ453,2)*1.25),2)</f>
        <v>6.38</v>
      </c>
      <c r="DC453">
        <f>ROUND((ROUND(AT453*AG453,2)*1.25),2)</f>
        <v>0</v>
      </c>
    </row>
    <row r="454" spans="1:107" x14ac:dyDescent="0.2">
      <c r="A454">
        <f>ROW(Source!A138)</f>
        <v>138</v>
      </c>
      <c r="B454">
        <v>28045061</v>
      </c>
      <c r="C454">
        <v>28048848</v>
      </c>
      <c r="D454">
        <v>25147944</v>
      </c>
      <c r="E454">
        <v>1</v>
      </c>
      <c r="F454">
        <v>1</v>
      </c>
      <c r="G454">
        <v>1</v>
      </c>
      <c r="H454">
        <v>3</v>
      </c>
      <c r="I454" t="s">
        <v>645</v>
      </c>
      <c r="J454" t="s">
        <v>646</v>
      </c>
      <c r="K454" t="s">
        <v>647</v>
      </c>
      <c r="L454">
        <v>1356</v>
      </c>
      <c r="N454">
        <v>1010</v>
      </c>
      <c r="O454" t="s">
        <v>511</v>
      </c>
      <c r="P454" t="s">
        <v>511</v>
      </c>
      <c r="Q454">
        <v>1000</v>
      </c>
      <c r="W454">
        <v>0</v>
      </c>
      <c r="X454">
        <v>329091235</v>
      </c>
      <c r="Y454">
        <v>2E-3</v>
      </c>
      <c r="AA454">
        <v>37911.5</v>
      </c>
      <c r="AB454">
        <v>0</v>
      </c>
      <c r="AC454">
        <v>0</v>
      </c>
      <c r="AD454">
        <v>0</v>
      </c>
      <c r="AE454">
        <v>5650</v>
      </c>
      <c r="AF454">
        <v>0</v>
      </c>
      <c r="AG454">
        <v>0</v>
      </c>
      <c r="AH454">
        <v>0</v>
      </c>
      <c r="AI454">
        <v>6.71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6</v>
      </c>
      <c r="AT454">
        <v>2E-3</v>
      </c>
      <c r="AU454" t="s">
        <v>6</v>
      </c>
      <c r="AV454">
        <v>0</v>
      </c>
      <c r="AW454">
        <v>2</v>
      </c>
      <c r="AX454">
        <v>28048855</v>
      </c>
      <c r="AY454">
        <v>1</v>
      </c>
      <c r="AZ454">
        <v>0</v>
      </c>
      <c r="BA454">
        <v>438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Y454*Source!I138</f>
        <v>8.0000000000000002E-3</v>
      </c>
      <c r="CY454">
        <f>AA454</f>
        <v>37911.5</v>
      </c>
      <c r="CZ454">
        <f>AE454</f>
        <v>5650</v>
      </c>
      <c r="DA454">
        <f>AI454</f>
        <v>6.71</v>
      </c>
      <c r="DB454">
        <f>ROUND(ROUND(AT454*CZ454,2),2)</f>
        <v>11.3</v>
      </c>
      <c r="DC454">
        <f>ROUND(ROUND(AT454*AG454,2),2)</f>
        <v>0</v>
      </c>
    </row>
    <row r="455" spans="1:107" x14ac:dyDescent="0.2">
      <c r="A455">
        <f>ROW(Source!A138)</f>
        <v>138</v>
      </c>
      <c r="B455">
        <v>28045061</v>
      </c>
      <c r="C455">
        <v>28048848</v>
      </c>
      <c r="D455">
        <v>25151438</v>
      </c>
      <c r="E455">
        <v>1</v>
      </c>
      <c r="F455">
        <v>1</v>
      </c>
      <c r="G455">
        <v>1</v>
      </c>
      <c r="H455">
        <v>3</v>
      </c>
      <c r="I455" t="s">
        <v>627</v>
      </c>
      <c r="J455" t="s">
        <v>628</v>
      </c>
      <c r="K455" t="s">
        <v>629</v>
      </c>
      <c r="L455">
        <v>1348</v>
      </c>
      <c r="N455">
        <v>1009</v>
      </c>
      <c r="O455" t="s">
        <v>24</v>
      </c>
      <c r="P455" t="s">
        <v>24</v>
      </c>
      <c r="Q455">
        <v>1000</v>
      </c>
      <c r="W455">
        <v>0</v>
      </c>
      <c r="X455">
        <v>-1068056325</v>
      </c>
      <c r="Y455">
        <v>3.3E-4</v>
      </c>
      <c r="AA455">
        <v>69529.02</v>
      </c>
      <c r="AB455">
        <v>0</v>
      </c>
      <c r="AC455">
        <v>0</v>
      </c>
      <c r="AD455">
        <v>0</v>
      </c>
      <c r="AE455">
        <v>10362</v>
      </c>
      <c r="AF455">
        <v>0</v>
      </c>
      <c r="AG455">
        <v>0</v>
      </c>
      <c r="AH455">
        <v>0</v>
      </c>
      <c r="AI455">
        <v>6.71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6</v>
      </c>
      <c r="AT455">
        <v>3.3E-4</v>
      </c>
      <c r="AU455" t="s">
        <v>6</v>
      </c>
      <c r="AV455">
        <v>0</v>
      </c>
      <c r="AW455">
        <v>2</v>
      </c>
      <c r="AX455">
        <v>28048856</v>
      </c>
      <c r="AY455">
        <v>1</v>
      </c>
      <c r="AZ455">
        <v>0</v>
      </c>
      <c r="BA455">
        <v>439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Y455*Source!I138</f>
        <v>1.32E-3</v>
      </c>
      <c r="CY455">
        <f>AA455</f>
        <v>69529.02</v>
      </c>
      <c r="CZ455">
        <f>AE455</f>
        <v>10362</v>
      </c>
      <c r="DA455">
        <f>AI455</f>
        <v>6.71</v>
      </c>
      <c r="DB455">
        <f>ROUND(ROUND(AT455*CZ455,2),2)</f>
        <v>3.42</v>
      </c>
      <c r="DC455">
        <f>ROUND(ROUND(AT455*AG455,2),2)</f>
        <v>0</v>
      </c>
    </row>
    <row r="456" spans="1:107" x14ac:dyDescent="0.2">
      <c r="A456">
        <f>ROW(Source!A138)</f>
        <v>138</v>
      </c>
      <c r="B456">
        <v>28045061</v>
      </c>
      <c r="C456">
        <v>28048848</v>
      </c>
      <c r="D456">
        <v>25152598</v>
      </c>
      <c r="E456">
        <v>1</v>
      </c>
      <c r="F456">
        <v>1</v>
      </c>
      <c r="G456">
        <v>1</v>
      </c>
      <c r="H456">
        <v>3</v>
      </c>
      <c r="I456" t="s">
        <v>651</v>
      </c>
      <c r="J456" t="s">
        <v>652</v>
      </c>
      <c r="K456" t="s">
        <v>653</v>
      </c>
      <c r="L456">
        <v>1348</v>
      </c>
      <c r="N456">
        <v>1009</v>
      </c>
      <c r="O456" t="s">
        <v>24</v>
      </c>
      <c r="P456" t="s">
        <v>24</v>
      </c>
      <c r="Q456">
        <v>1000</v>
      </c>
      <c r="W456">
        <v>0</v>
      </c>
      <c r="X456">
        <v>-405065451</v>
      </c>
      <c r="Y456">
        <v>2.0699999999999998E-3</v>
      </c>
      <c r="AA456">
        <v>99509.3</v>
      </c>
      <c r="AB456">
        <v>0</v>
      </c>
      <c r="AC456">
        <v>0</v>
      </c>
      <c r="AD456">
        <v>0</v>
      </c>
      <c r="AE456">
        <v>14830</v>
      </c>
      <c r="AF456">
        <v>0</v>
      </c>
      <c r="AG456">
        <v>0</v>
      </c>
      <c r="AH456">
        <v>0</v>
      </c>
      <c r="AI456">
        <v>6.71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2.0699999999999998E-3</v>
      </c>
      <c r="AU456" t="s">
        <v>6</v>
      </c>
      <c r="AV456">
        <v>0</v>
      </c>
      <c r="AW456">
        <v>2</v>
      </c>
      <c r="AX456">
        <v>28048857</v>
      </c>
      <c r="AY456">
        <v>1</v>
      </c>
      <c r="AZ456">
        <v>0</v>
      </c>
      <c r="BA456">
        <v>440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Y456*Source!I138</f>
        <v>8.2799999999999992E-3</v>
      </c>
      <c r="CY456">
        <f>AA456</f>
        <v>99509.3</v>
      </c>
      <c r="CZ456">
        <f>AE456</f>
        <v>14830</v>
      </c>
      <c r="DA456">
        <f>AI456</f>
        <v>6.71</v>
      </c>
      <c r="DB456">
        <f>ROUND(ROUND(AT456*CZ456,2),2)</f>
        <v>30.7</v>
      </c>
      <c r="DC456">
        <f>ROUND(ROUND(AT456*AG456,2),2)</f>
        <v>0</v>
      </c>
    </row>
    <row r="457" spans="1:107" x14ac:dyDescent="0.2">
      <c r="A457">
        <f>ROW(Source!A139)</f>
        <v>139</v>
      </c>
      <c r="B457">
        <v>28045047</v>
      </c>
      <c r="C457">
        <v>28048862</v>
      </c>
      <c r="D457">
        <v>25412980</v>
      </c>
      <c r="E457">
        <v>1</v>
      </c>
      <c r="F457">
        <v>1</v>
      </c>
      <c r="G457">
        <v>1</v>
      </c>
      <c r="H457">
        <v>1</v>
      </c>
      <c r="I457" t="s">
        <v>658</v>
      </c>
      <c r="J457" t="s">
        <v>6</v>
      </c>
      <c r="K457" t="s">
        <v>659</v>
      </c>
      <c r="L457">
        <v>1191</v>
      </c>
      <c r="N457">
        <v>1013</v>
      </c>
      <c r="O457" t="s">
        <v>401</v>
      </c>
      <c r="P457" t="s">
        <v>401</v>
      </c>
      <c r="Q457">
        <v>1</v>
      </c>
      <c r="W457">
        <v>0</v>
      </c>
      <c r="X457">
        <v>145020957</v>
      </c>
      <c r="Y457">
        <v>1.1640000000000001</v>
      </c>
      <c r="AA457">
        <v>0</v>
      </c>
      <c r="AB457">
        <v>0</v>
      </c>
      <c r="AC457">
        <v>0</v>
      </c>
      <c r="AD457">
        <v>9.07</v>
      </c>
      <c r="AE457">
        <v>0</v>
      </c>
      <c r="AF457">
        <v>0</v>
      </c>
      <c r="AG457">
        <v>0</v>
      </c>
      <c r="AH457">
        <v>9.07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6</v>
      </c>
      <c r="AT457">
        <v>2.91</v>
      </c>
      <c r="AU457" t="s">
        <v>263</v>
      </c>
      <c r="AV457">
        <v>1</v>
      </c>
      <c r="AW457">
        <v>2</v>
      </c>
      <c r="AX457">
        <v>28048874</v>
      </c>
      <c r="AY457">
        <v>1</v>
      </c>
      <c r="AZ457">
        <v>0</v>
      </c>
      <c r="BA457">
        <v>443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Y457*Source!I139</f>
        <v>4.6560000000000006</v>
      </c>
      <c r="CY457">
        <f>AD457</f>
        <v>9.07</v>
      </c>
      <c r="CZ457">
        <f>AH457</f>
        <v>9.07</v>
      </c>
      <c r="DA457">
        <f>AL457</f>
        <v>1</v>
      </c>
      <c r="DB457">
        <f>ROUND((ROUND(AT457*CZ457,2)*0.4),2)</f>
        <v>10.56</v>
      </c>
      <c r="DC457">
        <f>ROUND((ROUND(AT457*AG457,2)*0.4),2)</f>
        <v>0</v>
      </c>
    </row>
    <row r="458" spans="1:107" x14ac:dyDescent="0.2">
      <c r="A458">
        <f>ROW(Source!A139)</f>
        <v>139</v>
      </c>
      <c r="B458">
        <v>28045047</v>
      </c>
      <c r="C458">
        <v>28048862</v>
      </c>
      <c r="D458">
        <v>25412928</v>
      </c>
      <c r="E458">
        <v>1</v>
      </c>
      <c r="F458">
        <v>1</v>
      </c>
      <c r="G458">
        <v>1</v>
      </c>
      <c r="H458">
        <v>1</v>
      </c>
      <c r="I458" t="s">
        <v>413</v>
      </c>
      <c r="J458" t="s">
        <v>6</v>
      </c>
      <c r="K458" t="s">
        <v>414</v>
      </c>
      <c r="L458">
        <v>1191</v>
      </c>
      <c r="N458">
        <v>1013</v>
      </c>
      <c r="O458" t="s">
        <v>401</v>
      </c>
      <c r="P458" t="s">
        <v>401</v>
      </c>
      <c r="Q458">
        <v>1</v>
      </c>
      <c r="W458">
        <v>0</v>
      </c>
      <c r="X458">
        <v>-1417349443</v>
      </c>
      <c r="Y458">
        <v>0.04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6</v>
      </c>
      <c r="AT458">
        <v>0.04</v>
      </c>
      <c r="AU458" t="s">
        <v>6</v>
      </c>
      <c r="AV458">
        <v>2</v>
      </c>
      <c r="AW458">
        <v>2</v>
      </c>
      <c r="AX458">
        <v>28048875</v>
      </c>
      <c r="AY458">
        <v>1</v>
      </c>
      <c r="AZ458">
        <v>2048</v>
      </c>
      <c r="BA458">
        <v>444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Y458*Source!I139</f>
        <v>0.16</v>
      </c>
      <c r="CY458">
        <f>AD458</f>
        <v>0</v>
      </c>
      <c r="CZ458">
        <f>AH458</f>
        <v>0</v>
      </c>
      <c r="DA458">
        <f>AL458</f>
        <v>1</v>
      </c>
      <c r="DB458">
        <f>ROUND(ROUND(AT458*CZ458,2),2)</f>
        <v>0</v>
      </c>
      <c r="DC458">
        <f>ROUND(ROUND(AT458*AG458,2),2)</f>
        <v>0</v>
      </c>
    </row>
    <row r="459" spans="1:107" x14ac:dyDescent="0.2">
      <c r="A459">
        <f>ROW(Source!A139)</f>
        <v>139</v>
      </c>
      <c r="B459">
        <v>28045047</v>
      </c>
      <c r="C459">
        <v>28048862</v>
      </c>
      <c r="D459">
        <v>25230118</v>
      </c>
      <c r="E459">
        <v>1</v>
      </c>
      <c r="F459">
        <v>1</v>
      </c>
      <c r="G459">
        <v>1</v>
      </c>
      <c r="H459">
        <v>2</v>
      </c>
      <c r="I459" t="s">
        <v>642</v>
      </c>
      <c r="J459" t="s">
        <v>643</v>
      </c>
      <c r="K459" t="s">
        <v>644</v>
      </c>
      <c r="L459">
        <v>1368</v>
      </c>
      <c r="N459">
        <v>1011</v>
      </c>
      <c r="O459" t="s">
        <v>405</v>
      </c>
      <c r="P459" t="s">
        <v>405</v>
      </c>
      <c r="Q459">
        <v>1</v>
      </c>
      <c r="W459">
        <v>0</v>
      </c>
      <c r="X459">
        <v>-1460065968</v>
      </c>
      <c r="Y459">
        <v>4.0000000000000001E-3</v>
      </c>
      <c r="AA459">
        <v>0</v>
      </c>
      <c r="AB459">
        <v>86.4</v>
      </c>
      <c r="AC459">
        <v>13.5</v>
      </c>
      <c r="AD459">
        <v>0</v>
      </c>
      <c r="AE459">
        <v>0</v>
      </c>
      <c r="AF459">
        <v>86.4</v>
      </c>
      <c r="AG459">
        <v>13.5</v>
      </c>
      <c r="AH459">
        <v>0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6</v>
      </c>
      <c r="AT459">
        <v>0.01</v>
      </c>
      <c r="AU459" t="s">
        <v>263</v>
      </c>
      <c r="AV459">
        <v>0</v>
      </c>
      <c r="AW459">
        <v>2</v>
      </c>
      <c r="AX459">
        <v>28048876</v>
      </c>
      <c r="AY459">
        <v>1</v>
      </c>
      <c r="AZ459">
        <v>0</v>
      </c>
      <c r="BA459">
        <v>445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Y459*Source!I139</f>
        <v>1.6E-2</v>
      </c>
      <c r="CY459">
        <f>AB459</f>
        <v>86.4</v>
      </c>
      <c r="CZ459">
        <f>AF459</f>
        <v>86.4</v>
      </c>
      <c r="DA459">
        <f>AJ459</f>
        <v>1</v>
      </c>
      <c r="DB459">
        <f>ROUND((ROUND(AT459*CZ459,2)*0.4),2)</f>
        <v>0.34</v>
      </c>
      <c r="DC459">
        <f>ROUND((ROUND(AT459*AG459,2)*0.4),2)</f>
        <v>0.06</v>
      </c>
    </row>
    <row r="460" spans="1:107" x14ac:dyDescent="0.2">
      <c r="A460">
        <f>ROW(Source!A139)</f>
        <v>139</v>
      </c>
      <c r="B460">
        <v>28045047</v>
      </c>
      <c r="C460">
        <v>28048862</v>
      </c>
      <c r="D460">
        <v>25230220</v>
      </c>
      <c r="E460">
        <v>1</v>
      </c>
      <c r="F460">
        <v>1</v>
      </c>
      <c r="G460">
        <v>1</v>
      </c>
      <c r="H460">
        <v>2</v>
      </c>
      <c r="I460" t="s">
        <v>415</v>
      </c>
      <c r="J460" t="s">
        <v>416</v>
      </c>
      <c r="K460" t="s">
        <v>417</v>
      </c>
      <c r="L460">
        <v>1368</v>
      </c>
      <c r="N460">
        <v>1011</v>
      </c>
      <c r="O460" t="s">
        <v>405</v>
      </c>
      <c r="P460" t="s">
        <v>405</v>
      </c>
      <c r="Q460">
        <v>1</v>
      </c>
      <c r="W460">
        <v>0</v>
      </c>
      <c r="X460">
        <v>-1718674368</v>
      </c>
      <c r="Y460">
        <v>4.0000000000000001E-3</v>
      </c>
      <c r="AA460">
        <v>0</v>
      </c>
      <c r="AB460">
        <v>111.99</v>
      </c>
      <c r="AC460">
        <v>13.5</v>
      </c>
      <c r="AD460">
        <v>0</v>
      </c>
      <c r="AE460">
        <v>0</v>
      </c>
      <c r="AF460">
        <v>111.99</v>
      </c>
      <c r="AG460">
        <v>13.5</v>
      </c>
      <c r="AH460">
        <v>0</v>
      </c>
      <c r="AI460">
        <v>1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6</v>
      </c>
      <c r="AT460">
        <v>0.01</v>
      </c>
      <c r="AU460" t="s">
        <v>263</v>
      </c>
      <c r="AV460">
        <v>0</v>
      </c>
      <c r="AW460">
        <v>2</v>
      </c>
      <c r="AX460">
        <v>28048877</v>
      </c>
      <c r="AY460">
        <v>1</v>
      </c>
      <c r="AZ460">
        <v>0</v>
      </c>
      <c r="BA460">
        <v>446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Y460*Source!I139</f>
        <v>1.6E-2</v>
      </c>
      <c r="CY460">
        <f>AB460</f>
        <v>111.99</v>
      </c>
      <c r="CZ460">
        <f>AF460</f>
        <v>111.99</v>
      </c>
      <c r="DA460">
        <f>AJ460</f>
        <v>1</v>
      </c>
      <c r="DB460">
        <f>ROUND((ROUND(AT460*CZ460,2)*0.4),2)</f>
        <v>0.45</v>
      </c>
      <c r="DC460">
        <f>ROUND((ROUND(AT460*AG460,2)*0.4),2)</f>
        <v>0.06</v>
      </c>
    </row>
    <row r="461" spans="1:107" x14ac:dyDescent="0.2">
      <c r="A461">
        <f>ROW(Source!A139)</f>
        <v>139</v>
      </c>
      <c r="B461">
        <v>28045047</v>
      </c>
      <c r="C461">
        <v>28048862</v>
      </c>
      <c r="D461">
        <v>25231607</v>
      </c>
      <c r="E461">
        <v>1</v>
      </c>
      <c r="F461">
        <v>1</v>
      </c>
      <c r="G461">
        <v>1</v>
      </c>
      <c r="H461">
        <v>2</v>
      </c>
      <c r="I461" t="s">
        <v>421</v>
      </c>
      <c r="J461" t="s">
        <v>422</v>
      </c>
      <c r="K461" t="s">
        <v>423</v>
      </c>
      <c r="L461">
        <v>1368</v>
      </c>
      <c r="N461">
        <v>1011</v>
      </c>
      <c r="O461" t="s">
        <v>405</v>
      </c>
      <c r="P461" t="s">
        <v>405</v>
      </c>
      <c r="Q461">
        <v>1</v>
      </c>
      <c r="W461">
        <v>0</v>
      </c>
      <c r="X461">
        <v>1372534845</v>
      </c>
      <c r="Y461">
        <v>8.0000000000000002E-3</v>
      </c>
      <c r="AA461">
        <v>0</v>
      </c>
      <c r="AB461">
        <v>65.709999999999994</v>
      </c>
      <c r="AC461">
        <v>11.6</v>
      </c>
      <c r="AD461">
        <v>0</v>
      </c>
      <c r="AE461">
        <v>0</v>
      </c>
      <c r="AF461">
        <v>65.709999999999994</v>
      </c>
      <c r="AG461">
        <v>11.6</v>
      </c>
      <c r="AH461">
        <v>0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6</v>
      </c>
      <c r="AT461">
        <v>0.02</v>
      </c>
      <c r="AU461" t="s">
        <v>263</v>
      </c>
      <c r="AV461">
        <v>0</v>
      </c>
      <c r="AW461">
        <v>2</v>
      </c>
      <c r="AX461">
        <v>28048878</v>
      </c>
      <c r="AY461">
        <v>1</v>
      </c>
      <c r="AZ461">
        <v>0</v>
      </c>
      <c r="BA461">
        <v>447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Y461*Source!I139</f>
        <v>3.2000000000000001E-2</v>
      </c>
      <c r="CY461">
        <f>AB461</f>
        <v>65.709999999999994</v>
      </c>
      <c r="CZ461">
        <f>AF461</f>
        <v>65.709999999999994</v>
      </c>
      <c r="DA461">
        <f>AJ461</f>
        <v>1</v>
      </c>
      <c r="DB461">
        <f>ROUND((ROUND(AT461*CZ461,2)*0.4),2)</f>
        <v>0.52</v>
      </c>
      <c r="DC461">
        <f>ROUND((ROUND(AT461*AG461,2)*0.4),2)</f>
        <v>0.09</v>
      </c>
    </row>
    <row r="462" spans="1:107" x14ac:dyDescent="0.2">
      <c r="A462">
        <f>ROW(Source!A139)</f>
        <v>139</v>
      </c>
      <c r="B462">
        <v>28045047</v>
      </c>
      <c r="C462">
        <v>28048862</v>
      </c>
      <c r="D462">
        <v>25231911</v>
      </c>
      <c r="E462">
        <v>1</v>
      </c>
      <c r="F462">
        <v>1</v>
      </c>
      <c r="G462">
        <v>1</v>
      </c>
      <c r="H462">
        <v>2</v>
      </c>
      <c r="I462" t="s">
        <v>427</v>
      </c>
      <c r="J462" t="s">
        <v>428</v>
      </c>
      <c r="K462" t="s">
        <v>429</v>
      </c>
      <c r="L462">
        <v>1368</v>
      </c>
      <c r="N462">
        <v>1011</v>
      </c>
      <c r="O462" t="s">
        <v>405</v>
      </c>
      <c r="P462" t="s">
        <v>405</v>
      </c>
      <c r="Q462">
        <v>1</v>
      </c>
      <c r="W462">
        <v>0</v>
      </c>
      <c r="X462">
        <v>-353815937</v>
      </c>
      <c r="Y462">
        <v>0.252</v>
      </c>
      <c r="AA462">
        <v>0</v>
      </c>
      <c r="AB462">
        <v>8.1</v>
      </c>
      <c r="AC462">
        <v>0</v>
      </c>
      <c r="AD462">
        <v>0</v>
      </c>
      <c r="AE462">
        <v>0</v>
      </c>
      <c r="AF462">
        <v>8.1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6</v>
      </c>
      <c r="AT462">
        <v>0.63</v>
      </c>
      <c r="AU462" t="s">
        <v>263</v>
      </c>
      <c r="AV462">
        <v>0</v>
      </c>
      <c r="AW462">
        <v>2</v>
      </c>
      <c r="AX462">
        <v>28048879</v>
      </c>
      <c r="AY462">
        <v>1</v>
      </c>
      <c r="AZ462">
        <v>0</v>
      </c>
      <c r="BA462">
        <v>448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Y462*Source!I139</f>
        <v>1.008</v>
      </c>
      <c r="CY462">
        <f>AB462</f>
        <v>8.1</v>
      </c>
      <c r="CZ462">
        <f>AF462</f>
        <v>8.1</v>
      </c>
      <c r="DA462">
        <f>AJ462</f>
        <v>1</v>
      </c>
      <c r="DB462">
        <f>ROUND((ROUND(AT462*CZ462,2)*0.4),2)</f>
        <v>2.04</v>
      </c>
      <c r="DC462">
        <f>ROUND((ROUND(AT462*AG462,2)*0.4),2)</f>
        <v>0</v>
      </c>
    </row>
    <row r="463" spans="1:107" x14ac:dyDescent="0.2">
      <c r="A463">
        <f>ROW(Source!A139)</f>
        <v>139</v>
      </c>
      <c r="B463">
        <v>28045047</v>
      </c>
      <c r="C463">
        <v>28048862</v>
      </c>
      <c r="D463">
        <v>25147944</v>
      </c>
      <c r="E463">
        <v>1</v>
      </c>
      <c r="F463">
        <v>1</v>
      </c>
      <c r="G463">
        <v>1</v>
      </c>
      <c r="H463">
        <v>3</v>
      </c>
      <c r="I463" t="s">
        <v>645</v>
      </c>
      <c r="J463" t="s">
        <v>646</v>
      </c>
      <c r="K463" t="s">
        <v>647</v>
      </c>
      <c r="L463">
        <v>1356</v>
      </c>
      <c r="N463">
        <v>1010</v>
      </c>
      <c r="O463" t="s">
        <v>511</v>
      </c>
      <c r="P463" t="s">
        <v>511</v>
      </c>
      <c r="Q463">
        <v>1000</v>
      </c>
      <c r="W463">
        <v>0</v>
      </c>
      <c r="X463">
        <v>329091235</v>
      </c>
      <c r="Y463">
        <v>0</v>
      </c>
      <c r="AA463">
        <v>5650</v>
      </c>
      <c r="AB463">
        <v>0</v>
      </c>
      <c r="AC463">
        <v>0</v>
      </c>
      <c r="AD463">
        <v>0</v>
      </c>
      <c r="AE463">
        <v>5650</v>
      </c>
      <c r="AF463">
        <v>0</v>
      </c>
      <c r="AG463">
        <v>0</v>
      </c>
      <c r="AH463">
        <v>0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6</v>
      </c>
      <c r="AT463">
        <v>2E-3</v>
      </c>
      <c r="AU463" t="s">
        <v>262</v>
      </c>
      <c r="AV463">
        <v>0</v>
      </c>
      <c r="AW463">
        <v>2</v>
      </c>
      <c r="AX463">
        <v>28048880</v>
      </c>
      <c r="AY463">
        <v>1</v>
      </c>
      <c r="AZ463">
        <v>0</v>
      </c>
      <c r="BA463">
        <v>449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Y463*Source!I139</f>
        <v>0</v>
      </c>
      <c r="CY463">
        <f>AA463</f>
        <v>5650</v>
      </c>
      <c r="CZ463">
        <f>AE463</f>
        <v>5650</v>
      </c>
      <c r="DA463">
        <f>AI463</f>
        <v>1</v>
      </c>
      <c r="DB463">
        <f>ROUND((ROUND(AT463*CZ463,2)*0),2)</f>
        <v>0</v>
      </c>
      <c r="DC463">
        <f>ROUND((ROUND(AT463*AG463,2)*0),2)</f>
        <v>0</v>
      </c>
    </row>
    <row r="464" spans="1:107" x14ac:dyDescent="0.2">
      <c r="A464">
        <f>ROW(Source!A139)</f>
        <v>139</v>
      </c>
      <c r="B464">
        <v>28045047</v>
      </c>
      <c r="C464">
        <v>28048862</v>
      </c>
      <c r="D464">
        <v>25151438</v>
      </c>
      <c r="E464">
        <v>1</v>
      </c>
      <c r="F464">
        <v>1</v>
      </c>
      <c r="G464">
        <v>1</v>
      </c>
      <c r="H464">
        <v>3</v>
      </c>
      <c r="I464" t="s">
        <v>627</v>
      </c>
      <c r="J464" t="s">
        <v>628</v>
      </c>
      <c r="K464" t="s">
        <v>629</v>
      </c>
      <c r="L464">
        <v>1348</v>
      </c>
      <c r="N464">
        <v>1009</v>
      </c>
      <c r="O464" t="s">
        <v>24</v>
      </c>
      <c r="P464" t="s">
        <v>24</v>
      </c>
      <c r="Q464">
        <v>1000</v>
      </c>
      <c r="W464">
        <v>0</v>
      </c>
      <c r="X464">
        <v>-1068056325</v>
      </c>
      <c r="Y464">
        <v>0</v>
      </c>
      <c r="AA464">
        <v>10362</v>
      </c>
      <c r="AB464">
        <v>0</v>
      </c>
      <c r="AC464">
        <v>0</v>
      </c>
      <c r="AD464">
        <v>0</v>
      </c>
      <c r="AE464">
        <v>10362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6</v>
      </c>
      <c r="AT464">
        <v>3.3E-4</v>
      </c>
      <c r="AU464" t="s">
        <v>262</v>
      </c>
      <c r="AV464">
        <v>0</v>
      </c>
      <c r="AW464">
        <v>2</v>
      </c>
      <c r="AX464">
        <v>28048881</v>
      </c>
      <c r="AY464">
        <v>1</v>
      </c>
      <c r="AZ464">
        <v>0</v>
      </c>
      <c r="BA464">
        <v>450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Y464*Source!I139</f>
        <v>0</v>
      </c>
      <c r="CY464">
        <f>AA464</f>
        <v>10362</v>
      </c>
      <c r="CZ464">
        <f>AE464</f>
        <v>10362</v>
      </c>
      <c r="DA464">
        <f>AI464</f>
        <v>1</v>
      </c>
      <c r="DB464">
        <f>ROUND((ROUND(AT464*CZ464,2)*0),2)</f>
        <v>0</v>
      </c>
      <c r="DC464">
        <f>ROUND((ROUND(AT464*AG464,2)*0),2)</f>
        <v>0</v>
      </c>
    </row>
    <row r="465" spans="1:107" x14ac:dyDescent="0.2">
      <c r="A465">
        <f>ROW(Source!A139)</f>
        <v>139</v>
      </c>
      <c r="B465">
        <v>28045047</v>
      </c>
      <c r="C465">
        <v>28048862</v>
      </c>
      <c r="D465">
        <v>25152598</v>
      </c>
      <c r="E465">
        <v>1</v>
      </c>
      <c r="F465">
        <v>1</v>
      </c>
      <c r="G465">
        <v>1</v>
      </c>
      <c r="H465">
        <v>3</v>
      </c>
      <c r="I465" t="s">
        <v>651</v>
      </c>
      <c r="J465" t="s">
        <v>652</v>
      </c>
      <c r="K465" t="s">
        <v>653</v>
      </c>
      <c r="L465">
        <v>1348</v>
      </c>
      <c r="N465">
        <v>1009</v>
      </c>
      <c r="O465" t="s">
        <v>24</v>
      </c>
      <c r="P465" t="s">
        <v>24</v>
      </c>
      <c r="Q465">
        <v>1000</v>
      </c>
      <c r="W465">
        <v>0</v>
      </c>
      <c r="X465">
        <v>-405065451</v>
      </c>
      <c r="Y465">
        <v>0</v>
      </c>
      <c r="AA465">
        <v>14830</v>
      </c>
      <c r="AB465">
        <v>0</v>
      </c>
      <c r="AC465">
        <v>0</v>
      </c>
      <c r="AD465">
        <v>0</v>
      </c>
      <c r="AE465">
        <v>14830</v>
      </c>
      <c r="AF465">
        <v>0</v>
      </c>
      <c r="AG465">
        <v>0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6</v>
      </c>
      <c r="AT465">
        <v>2.0699999999999998E-3</v>
      </c>
      <c r="AU465" t="s">
        <v>262</v>
      </c>
      <c r="AV465">
        <v>0</v>
      </c>
      <c r="AW465">
        <v>2</v>
      </c>
      <c r="AX465">
        <v>28048882</v>
      </c>
      <c r="AY465">
        <v>1</v>
      </c>
      <c r="AZ465">
        <v>0</v>
      </c>
      <c r="BA465">
        <v>451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Y465*Source!I139</f>
        <v>0</v>
      </c>
      <c r="CY465">
        <f>AA465</f>
        <v>14830</v>
      </c>
      <c r="CZ465">
        <f>AE465</f>
        <v>14830</v>
      </c>
      <c r="DA465">
        <f>AI465</f>
        <v>1</v>
      </c>
      <c r="DB465">
        <f>ROUND((ROUND(AT465*CZ465,2)*0),2)</f>
        <v>0</v>
      </c>
      <c r="DC465">
        <f>ROUND((ROUND(AT465*AG465,2)*0),2)</f>
        <v>0</v>
      </c>
    </row>
    <row r="466" spans="1:107" x14ac:dyDescent="0.2">
      <c r="A466">
        <f>ROW(Source!A140)</f>
        <v>140</v>
      </c>
      <c r="B466">
        <v>28045061</v>
      </c>
      <c r="C466">
        <v>28048862</v>
      </c>
      <c r="D466">
        <v>25412980</v>
      </c>
      <c r="E466">
        <v>1</v>
      </c>
      <c r="F466">
        <v>1</v>
      </c>
      <c r="G466">
        <v>1</v>
      </c>
      <c r="H466">
        <v>1</v>
      </c>
      <c r="I466" t="s">
        <v>658</v>
      </c>
      <c r="J466" t="s">
        <v>6</v>
      </c>
      <c r="K466" t="s">
        <v>659</v>
      </c>
      <c r="L466">
        <v>1191</v>
      </c>
      <c r="N466">
        <v>1013</v>
      </c>
      <c r="O466" t="s">
        <v>401</v>
      </c>
      <c r="P466" t="s">
        <v>401</v>
      </c>
      <c r="Q466">
        <v>1</v>
      </c>
      <c r="W466">
        <v>0</v>
      </c>
      <c r="X466">
        <v>145020957</v>
      </c>
      <c r="Y466">
        <v>1.1640000000000001</v>
      </c>
      <c r="AA466">
        <v>0</v>
      </c>
      <c r="AB466">
        <v>0</v>
      </c>
      <c r="AC466">
        <v>0</v>
      </c>
      <c r="AD466">
        <v>60.86</v>
      </c>
      <c r="AE466">
        <v>0</v>
      </c>
      <c r="AF466">
        <v>0</v>
      </c>
      <c r="AG466">
        <v>0</v>
      </c>
      <c r="AH466">
        <v>9.07</v>
      </c>
      <c r="AI466">
        <v>1</v>
      </c>
      <c r="AJ466">
        <v>1</v>
      </c>
      <c r="AK466">
        <v>1</v>
      </c>
      <c r="AL466">
        <v>6.71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6</v>
      </c>
      <c r="AT466">
        <v>2.91</v>
      </c>
      <c r="AU466" t="s">
        <v>263</v>
      </c>
      <c r="AV466">
        <v>1</v>
      </c>
      <c r="AW466">
        <v>2</v>
      </c>
      <c r="AX466">
        <v>28048874</v>
      </c>
      <c r="AY466">
        <v>1</v>
      </c>
      <c r="AZ466">
        <v>0</v>
      </c>
      <c r="BA466">
        <v>454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Y466*Source!I140</f>
        <v>4.6560000000000006</v>
      </c>
      <c r="CY466">
        <f>AD466</f>
        <v>60.86</v>
      </c>
      <c r="CZ466">
        <f>AH466</f>
        <v>9.07</v>
      </c>
      <c r="DA466">
        <f>AL466</f>
        <v>6.71</v>
      </c>
      <c r="DB466">
        <f>ROUND((ROUND(AT466*CZ466,2)*0.4),2)</f>
        <v>10.56</v>
      </c>
      <c r="DC466">
        <f>ROUND((ROUND(AT466*AG466,2)*0.4),2)</f>
        <v>0</v>
      </c>
    </row>
    <row r="467" spans="1:107" x14ac:dyDescent="0.2">
      <c r="A467">
        <f>ROW(Source!A140)</f>
        <v>140</v>
      </c>
      <c r="B467">
        <v>28045061</v>
      </c>
      <c r="C467">
        <v>28048862</v>
      </c>
      <c r="D467">
        <v>25412928</v>
      </c>
      <c r="E467">
        <v>1</v>
      </c>
      <c r="F467">
        <v>1</v>
      </c>
      <c r="G467">
        <v>1</v>
      </c>
      <c r="H467">
        <v>1</v>
      </c>
      <c r="I467" t="s">
        <v>413</v>
      </c>
      <c r="J467" t="s">
        <v>6</v>
      </c>
      <c r="K467" t="s">
        <v>414</v>
      </c>
      <c r="L467">
        <v>1191</v>
      </c>
      <c r="N467">
        <v>1013</v>
      </c>
      <c r="O467" t="s">
        <v>401</v>
      </c>
      <c r="P467" t="s">
        <v>401</v>
      </c>
      <c r="Q467">
        <v>1</v>
      </c>
      <c r="W467">
        <v>0</v>
      </c>
      <c r="X467">
        <v>-1417349443</v>
      </c>
      <c r="Y467">
        <v>0.04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6.71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6</v>
      </c>
      <c r="AT467">
        <v>0.04</v>
      </c>
      <c r="AU467" t="s">
        <v>6</v>
      </c>
      <c r="AV467">
        <v>2</v>
      </c>
      <c r="AW467">
        <v>2</v>
      </c>
      <c r="AX467">
        <v>28048875</v>
      </c>
      <c r="AY467">
        <v>1</v>
      </c>
      <c r="AZ467">
        <v>2048</v>
      </c>
      <c r="BA467">
        <v>455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Y467*Source!I140</f>
        <v>0.16</v>
      </c>
      <c r="CY467">
        <f>AD467</f>
        <v>0</v>
      </c>
      <c r="CZ467">
        <f>AH467</f>
        <v>0</v>
      </c>
      <c r="DA467">
        <f>AL467</f>
        <v>1</v>
      </c>
      <c r="DB467">
        <f>ROUND(ROUND(AT467*CZ467,2),2)</f>
        <v>0</v>
      </c>
      <c r="DC467">
        <f>ROUND(ROUND(AT467*AG467,2),2)</f>
        <v>0</v>
      </c>
    </row>
    <row r="468" spans="1:107" x14ac:dyDescent="0.2">
      <c r="A468">
        <f>ROW(Source!A140)</f>
        <v>140</v>
      </c>
      <c r="B468">
        <v>28045061</v>
      </c>
      <c r="C468">
        <v>28048862</v>
      </c>
      <c r="D468">
        <v>25230118</v>
      </c>
      <c r="E468">
        <v>1</v>
      </c>
      <c r="F468">
        <v>1</v>
      </c>
      <c r="G468">
        <v>1</v>
      </c>
      <c r="H468">
        <v>2</v>
      </c>
      <c r="I468" t="s">
        <v>642</v>
      </c>
      <c r="J468" t="s">
        <v>643</v>
      </c>
      <c r="K468" t="s">
        <v>644</v>
      </c>
      <c r="L468">
        <v>1368</v>
      </c>
      <c r="N468">
        <v>1011</v>
      </c>
      <c r="O468" t="s">
        <v>405</v>
      </c>
      <c r="P468" t="s">
        <v>405</v>
      </c>
      <c r="Q468">
        <v>1</v>
      </c>
      <c r="W468">
        <v>0</v>
      </c>
      <c r="X468">
        <v>-1460065968</v>
      </c>
      <c r="Y468">
        <v>4.0000000000000001E-3</v>
      </c>
      <c r="AA468">
        <v>0</v>
      </c>
      <c r="AB468">
        <v>579.74</v>
      </c>
      <c r="AC468">
        <v>13.5</v>
      </c>
      <c r="AD468">
        <v>0</v>
      </c>
      <c r="AE468">
        <v>0</v>
      </c>
      <c r="AF468">
        <v>86.4</v>
      </c>
      <c r="AG468">
        <v>13.5</v>
      </c>
      <c r="AH468">
        <v>0</v>
      </c>
      <c r="AI468">
        <v>1</v>
      </c>
      <c r="AJ468">
        <v>6.71</v>
      </c>
      <c r="AK468">
        <v>1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6</v>
      </c>
      <c r="AT468">
        <v>0.01</v>
      </c>
      <c r="AU468" t="s">
        <v>263</v>
      </c>
      <c r="AV468">
        <v>0</v>
      </c>
      <c r="AW468">
        <v>2</v>
      </c>
      <c r="AX468">
        <v>28048876</v>
      </c>
      <c r="AY468">
        <v>1</v>
      </c>
      <c r="AZ468">
        <v>0</v>
      </c>
      <c r="BA468">
        <v>456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Y468*Source!I140</f>
        <v>1.6E-2</v>
      </c>
      <c r="CY468">
        <f>AB468</f>
        <v>579.74</v>
      </c>
      <c r="CZ468">
        <f>AF468</f>
        <v>86.4</v>
      </c>
      <c r="DA468">
        <f>AJ468</f>
        <v>6.71</v>
      </c>
      <c r="DB468">
        <f>ROUND((ROUND(AT468*CZ468,2)*0.4),2)</f>
        <v>0.34</v>
      </c>
      <c r="DC468">
        <f>ROUND((ROUND(AT468*AG468,2)*0.4),2)</f>
        <v>0.06</v>
      </c>
    </row>
    <row r="469" spans="1:107" x14ac:dyDescent="0.2">
      <c r="A469">
        <f>ROW(Source!A140)</f>
        <v>140</v>
      </c>
      <c r="B469">
        <v>28045061</v>
      </c>
      <c r="C469">
        <v>28048862</v>
      </c>
      <c r="D469">
        <v>25230220</v>
      </c>
      <c r="E469">
        <v>1</v>
      </c>
      <c r="F469">
        <v>1</v>
      </c>
      <c r="G469">
        <v>1</v>
      </c>
      <c r="H469">
        <v>2</v>
      </c>
      <c r="I469" t="s">
        <v>415</v>
      </c>
      <c r="J469" t="s">
        <v>416</v>
      </c>
      <c r="K469" t="s">
        <v>417</v>
      </c>
      <c r="L469">
        <v>1368</v>
      </c>
      <c r="N469">
        <v>1011</v>
      </c>
      <c r="O469" t="s">
        <v>405</v>
      </c>
      <c r="P469" t="s">
        <v>405</v>
      </c>
      <c r="Q469">
        <v>1</v>
      </c>
      <c r="W469">
        <v>0</v>
      </c>
      <c r="X469">
        <v>-1718674368</v>
      </c>
      <c r="Y469">
        <v>4.0000000000000001E-3</v>
      </c>
      <c r="AA469">
        <v>0</v>
      </c>
      <c r="AB469">
        <v>751.45</v>
      </c>
      <c r="AC469">
        <v>13.5</v>
      </c>
      <c r="AD469">
        <v>0</v>
      </c>
      <c r="AE469">
        <v>0</v>
      </c>
      <c r="AF469">
        <v>111.99</v>
      </c>
      <c r="AG469">
        <v>13.5</v>
      </c>
      <c r="AH469">
        <v>0</v>
      </c>
      <c r="AI469">
        <v>1</v>
      </c>
      <c r="AJ469">
        <v>6.71</v>
      </c>
      <c r="AK469">
        <v>1</v>
      </c>
      <c r="AL469">
        <v>1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6</v>
      </c>
      <c r="AT469">
        <v>0.01</v>
      </c>
      <c r="AU469" t="s">
        <v>263</v>
      </c>
      <c r="AV469">
        <v>0</v>
      </c>
      <c r="AW469">
        <v>2</v>
      </c>
      <c r="AX469">
        <v>28048877</v>
      </c>
      <c r="AY469">
        <v>1</v>
      </c>
      <c r="AZ469">
        <v>0</v>
      </c>
      <c r="BA469">
        <v>457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Y469*Source!I140</f>
        <v>1.6E-2</v>
      </c>
      <c r="CY469">
        <f>AB469</f>
        <v>751.45</v>
      </c>
      <c r="CZ469">
        <f>AF469</f>
        <v>111.99</v>
      </c>
      <c r="DA469">
        <f>AJ469</f>
        <v>6.71</v>
      </c>
      <c r="DB469">
        <f>ROUND((ROUND(AT469*CZ469,2)*0.4),2)</f>
        <v>0.45</v>
      </c>
      <c r="DC469">
        <f>ROUND((ROUND(AT469*AG469,2)*0.4),2)</f>
        <v>0.06</v>
      </c>
    </row>
    <row r="470" spans="1:107" x14ac:dyDescent="0.2">
      <c r="A470">
        <f>ROW(Source!A140)</f>
        <v>140</v>
      </c>
      <c r="B470">
        <v>28045061</v>
      </c>
      <c r="C470">
        <v>28048862</v>
      </c>
      <c r="D470">
        <v>25231607</v>
      </c>
      <c r="E470">
        <v>1</v>
      </c>
      <c r="F470">
        <v>1</v>
      </c>
      <c r="G470">
        <v>1</v>
      </c>
      <c r="H470">
        <v>2</v>
      </c>
      <c r="I470" t="s">
        <v>421</v>
      </c>
      <c r="J470" t="s">
        <v>422</v>
      </c>
      <c r="K470" t="s">
        <v>423</v>
      </c>
      <c r="L470">
        <v>1368</v>
      </c>
      <c r="N470">
        <v>1011</v>
      </c>
      <c r="O470" t="s">
        <v>405</v>
      </c>
      <c r="P470" t="s">
        <v>405</v>
      </c>
      <c r="Q470">
        <v>1</v>
      </c>
      <c r="W470">
        <v>0</v>
      </c>
      <c r="X470">
        <v>1372534845</v>
      </c>
      <c r="Y470">
        <v>8.0000000000000002E-3</v>
      </c>
      <c r="AA470">
        <v>0</v>
      </c>
      <c r="AB470">
        <v>440.91</v>
      </c>
      <c r="AC470">
        <v>11.6</v>
      </c>
      <c r="AD470">
        <v>0</v>
      </c>
      <c r="AE470">
        <v>0</v>
      </c>
      <c r="AF470">
        <v>65.709999999999994</v>
      </c>
      <c r="AG470">
        <v>11.6</v>
      </c>
      <c r="AH470">
        <v>0</v>
      </c>
      <c r="AI470">
        <v>1</v>
      </c>
      <c r="AJ470">
        <v>6.71</v>
      </c>
      <c r="AK470">
        <v>1</v>
      </c>
      <c r="AL470">
        <v>1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6</v>
      </c>
      <c r="AT470">
        <v>0.02</v>
      </c>
      <c r="AU470" t="s">
        <v>263</v>
      </c>
      <c r="AV470">
        <v>0</v>
      </c>
      <c r="AW470">
        <v>2</v>
      </c>
      <c r="AX470">
        <v>28048878</v>
      </c>
      <c r="AY470">
        <v>1</v>
      </c>
      <c r="AZ470">
        <v>0</v>
      </c>
      <c r="BA470">
        <v>458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Y470*Source!I140</f>
        <v>3.2000000000000001E-2</v>
      </c>
      <c r="CY470">
        <f>AB470</f>
        <v>440.91</v>
      </c>
      <c r="CZ470">
        <f>AF470</f>
        <v>65.709999999999994</v>
      </c>
      <c r="DA470">
        <f>AJ470</f>
        <v>6.71</v>
      </c>
      <c r="DB470">
        <f>ROUND((ROUND(AT470*CZ470,2)*0.4),2)</f>
        <v>0.52</v>
      </c>
      <c r="DC470">
        <f>ROUND((ROUND(AT470*AG470,2)*0.4),2)</f>
        <v>0.09</v>
      </c>
    </row>
    <row r="471" spans="1:107" x14ac:dyDescent="0.2">
      <c r="A471">
        <f>ROW(Source!A140)</f>
        <v>140</v>
      </c>
      <c r="B471">
        <v>28045061</v>
      </c>
      <c r="C471">
        <v>28048862</v>
      </c>
      <c r="D471">
        <v>25231911</v>
      </c>
      <c r="E471">
        <v>1</v>
      </c>
      <c r="F471">
        <v>1</v>
      </c>
      <c r="G471">
        <v>1</v>
      </c>
      <c r="H471">
        <v>2</v>
      </c>
      <c r="I471" t="s">
        <v>427</v>
      </c>
      <c r="J471" t="s">
        <v>428</v>
      </c>
      <c r="K471" t="s">
        <v>429</v>
      </c>
      <c r="L471">
        <v>1368</v>
      </c>
      <c r="N471">
        <v>1011</v>
      </c>
      <c r="O471" t="s">
        <v>405</v>
      </c>
      <c r="P471" t="s">
        <v>405</v>
      </c>
      <c r="Q471">
        <v>1</v>
      </c>
      <c r="W471">
        <v>0</v>
      </c>
      <c r="X471">
        <v>-353815937</v>
      </c>
      <c r="Y471">
        <v>0.252</v>
      </c>
      <c r="AA471">
        <v>0</v>
      </c>
      <c r="AB471">
        <v>54.35</v>
      </c>
      <c r="AC471">
        <v>0</v>
      </c>
      <c r="AD471">
        <v>0</v>
      </c>
      <c r="AE471">
        <v>0</v>
      </c>
      <c r="AF471">
        <v>8.1</v>
      </c>
      <c r="AG471">
        <v>0</v>
      </c>
      <c r="AH471">
        <v>0</v>
      </c>
      <c r="AI471">
        <v>1</v>
      </c>
      <c r="AJ471">
        <v>6.71</v>
      </c>
      <c r="AK471">
        <v>1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6</v>
      </c>
      <c r="AT471">
        <v>0.63</v>
      </c>
      <c r="AU471" t="s">
        <v>263</v>
      </c>
      <c r="AV471">
        <v>0</v>
      </c>
      <c r="AW471">
        <v>2</v>
      </c>
      <c r="AX471">
        <v>28048879</v>
      </c>
      <c r="AY471">
        <v>1</v>
      </c>
      <c r="AZ471">
        <v>0</v>
      </c>
      <c r="BA471">
        <v>459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Y471*Source!I140</f>
        <v>1.008</v>
      </c>
      <c r="CY471">
        <f>AB471</f>
        <v>54.35</v>
      </c>
      <c r="CZ471">
        <f>AF471</f>
        <v>8.1</v>
      </c>
      <c r="DA471">
        <f>AJ471</f>
        <v>6.71</v>
      </c>
      <c r="DB471">
        <f>ROUND((ROUND(AT471*CZ471,2)*0.4),2)</f>
        <v>2.04</v>
      </c>
      <c r="DC471">
        <f>ROUND((ROUND(AT471*AG471,2)*0.4),2)</f>
        <v>0</v>
      </c>
    </row>
    <row r="472" spans="1:107" x14ac:dyDescent="0.2">
      <c r="A472">
        <f>ROW(Source!A140)</f>
        <v>140</v>
      </c>
      <c r="B472">
        <v>28045061</v>
      </c>
      <c r="C472">
        <v>28048862</v>
      </c>
      <c r="D472">
        <v>25147944</v>
      </c>
      <c r="E472">
        <v>1</v>
      </c>
      <c r="F472">
        <v>1</v>
      </c>
      <c r="G472">
        <v>1</v>
      </c>
      <c r="H472">
        <v>3</v>
      </c>
      <c r="I472" t="s">
        <v>645</v>
      </c>
      <c r="J472" t="s">
        <v>646</v>
      </c>
      <c r="K472" t="s">
        <v>647</v>
      </c>
      <c r="L472">
        <v>1356</v>
      </c>
      <c r="N472">
        <v>1010</v>
      </c>
      <c r="O472" t="s">
        <v>511</v>
      </c>
      <c r="P472" t="s">
        <v>511</v>
      </c>
      <c r="Q472">
        <v>1000</v>
      </c>
      <c r="W472">
        <v>0</v>
      </c>
      <c r="X472">
        <v>329091235</v>
      </c>
      <c r="Y472">
        <v>0</v>
      </c>
      <c r="AA472">
        <v>37911.5</v>
      </c>
      <c r="AB472">
        <v>0</v>
      </c>
      <c r="AC472">
        <v>0</v>
      </c>
      <c r="AD472">
        <v>0</v>
      </c>
      <c r="AE472">
        <v>5650</v>
      </c>
      <c r="AF472">
        <v>0</v>
      </c>
      <c r="AG472">
        <v>0</v>
      </c>
      <c r="AH472">
        <v>0</v>
      </c>
      <c r="AI472">
        <v>6.71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6</v>
      </c>
      <c r="AT472">
        <v>2E-3</v>
      </c>
      <c r="AU472" t="s">
        <v>262</v>
      </c>
      <c r="AV472">
        <v>0</v>
      </c>
      <c r="AW472">
        <v>2</v>
      </c>
      <c r="AX472">
        <v>28048880</v>
      </c>
      <c r="AY472">
        <v>1</v>
      </c>
      <c r="AZ472">
        <v>0</v>
      </c>
      <c r="BA472">
        <v>460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Y472*Source!I140</f>
        <v>0</v>
      </c>
      <c r="CY472">
        <f>AA472</f>
        <v>37911.5</v>
      </c>
      <c r="CZ472">
        <f>AE472</f>
        <v>5650</v>
      </c>
      <c r="DA472">
        <f>AI472</f>
        <v>6.71</v>
      </c>
      <c r="DB472">
        <f>ROUND((ROUND(AT472*CZ472,2)*0),2)</f>
        <v>0</v>
      </c>
      <c r="DC472">
        <f>ROUND((ROUND(AT472*AG472,2)*0),2)</f>
        <v>0</v>
      </c>
    </row>
    <row r="473" spans="1:107" x14ac:dyDescent="0.2">
      <c r="A473">
        <f>ROW(Source!A140)</f>
        <v>140</v>
      </c>
      <c r="B473">
        <v>28045061</v>
      </c>
      <c r="C473">
        <v>28048862</v>
      </c>
      <c r="D473">
        <v>25151438</v>
      </c>
      <c r="E473">
        <v>1</v>
      </c>
      <c r="F473">
        <v>1</v>
      </c>
      <c r="G473">
        <v>1</v>
      </c>
      <c r="H473">
        <v>3</v>
      </c>
      <c r="I473" t="s">
        <v>627</v>
      </c>
      <c r="J473" t="s">
        <v>628</v>
      </c>
      <c r="K473" t="s">
        <v>629</v>
      </c>
      <c r="L473">
        <v>1348</v>
      </c>
      <c r="N473">
        <v>1009</v>
      </c>
      <c r="O473" t="s">
        <v>24</v>
      </c>
      <c r="P473" t="s">
        <v>24</v>
      </c>
      <c r="Q473">
        <v>1000</v>
      </c>
      <c r="W473">
        <v>0</v>
      </c>
      <c r="X473">
        <v>-1068056325</v>
      </c>
      <c r="Y473">
        <v>0</v>
      </c>
      <c r="AA473">
        <v>69529.02</v>
      </c>
      <c r="AB473">
        <v>0</v>
      </c>
      <c r="AC473">
        <v>0</v>
      </c>
      <c r="AD473">
        <v>0</v>
      </c>
      <c r="AE473">
        <v>10362</v>
      </c>
      <c r="AF473">
        <v>0</v>
      </c>
      <c r="AG473">
        <v>0</v>
      </c>
      <c r="AH473">
        <v>0</v>
      </c>
      <c r="AI473">
        <v>6.71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6</v>
      </c>
      <c r="AT473">
        <v>3.3E-4</v>
      </c>
      <c r="AU473" t="s">
        <v>262</v>
      </c>
      <c r="AV473">
        <v>0</v>
      </c>
      <c r="AW473">
        <v>2</v>
      </c>
      <c r="AX473">
        <v>28048881</v>
      </c>
      <c r="AY473">
        <v>1</v>
      </c>
      <c r="AZ473">
        <v>0</v>
      </c>
      <c r="BA473">
        <v>461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Y473*Source!I140</f>
        <v>0</v>
      </c>
      <c r="CY473">
        <f>AA473</f>
        <v>69529.02</v>
      </c>
      <c r="CZ473">
        <f>AE473</f>
        <v>10362</v>
      </c>
      <c r="DA473">
        <f>AI473</f>
        <v>6.71</v>
      </c>
      <c r="DB473">
        <f>ROUND((ROUND(AT473*CZ473,2)*0),2)</f>
        <v>0</v>
      </c>
      <c r="DC473">
        <f>ROUND((ROUND(AT473*AG473,2)*0),2)</f>
        <v>0</v>
      </c>
    </row>
    <row r="474" spans="1:107" x14ac:dyDescent="0.2">
      <c r="A474">
        <f>ROW(Source!A140)</f>
        <v>140</v>
      </c>
      <c r="B474">
        <v>28045061</v>
      </c>
      <c r="C474">
        <v>28048862</v>
      </c>
      <c r="D474">
        <v>25152598</v>
      </c>
      <c r="E474">
        <v>1</v>
      </c>
      <c r="F474">
        <v>1</v>
      </c>
      <c r="G474">
        <v>1</v>
      </c>
      <c r="H474">
        <v>3</v>
      </c>
      <c r="I474" t="s">
        <v>651</v>
      </c>
      <c r="J474" t="s">
        <v>652</v>
      </c>
      <c r="K474" t="s">
        <v>653</v>
      </c>
      <c r="L474">
        <v>1348</v>
      </c>
      <c r="N474">
        <v>1009</v>
      </c>
      <c r="O474" t="s">
        <v>24</v>
      </c>
      <c r="P474" t="s">
        <v>24</v>
      </c>
      <c r="Q474">
        <v>1000</v>
      </c>
      <c r="W474">
        <v>0</v>
      </c>
      <c r="X474">
        <v>-405065451</v>
      </c>
      <c r="Y474">
        <v>0</v>
      </c>
      <c r="AA474">
        <v>99509.3</v>
      </c>
      <c r="AB474">
        <v>0</v>
      </c>
      <c r="AC474">
        <v>0</v>
      </c>
      <c r="AD474">
        <v>0</v>
      </c>
      <c r="AE474">
        <v>14830</v>
      </c>
      <c r="AF474">
        <v>0</v>
      </c>
      <c r="AG474">
        <v>0</v>
      </c>
      <c r="AH474">
        <v>0</v>
      </c>
      <c r="AI474">
        <v>6.71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6</v>
      </c>
      <c r="AT474">
        <v>2.0699999999999998E-3</v>
      </c>
      <c r="AU474" t="s">
        <v>262</v>
      </c>
      <c r="AV474">
        <v>0</v>
      </c>
      <c r="AW474">
        <v>2</v>
      </c>
      <c r="AX474">
        <v>28048882</v>
      </c>
      <c r="AY474">
        <v>1</v>
      </c>
      <c r="AZ474">
        <v>0</v>
      </c>
      <c r="BA474">
        <v>462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Y474*Source!I140</f>
        <v>0</v>
      </c>
      <c r="CY474">
        <f>AA474</f>
        <v>99509.3</v>
      </c>
      <c r="CZ474">
        <f>AE474</f>
        <v>14830</v>
      </c>
      <c r="DA474">
        <f>AI474</f>
        <v>6.71</v>
      </c>
      <c r="DB474">
        <f>ROUND((ROUND(AT474*CZ474,2)*0),2)</f>
        <v>0</v>
      </c>
      <c r="DC474">
        <f>ROUND((ROUND(AT474*AG474,2)*0),2)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6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28045192</v>
      </c>
      <c r="C1">
        <v>28045191</v>
      </c>
      <c r="D1">
        <v>25414543</v>
      </c>
      <c r="E1">
        <v>1</v>
      </c>
      <c r="F1">
        <v>1</v>
      </c>
      <c r="G1">
        <v>1</v>
      </c>
      <c r="H1">
        <v>1</v>
      </c>
      <c r="I1" t="s">
        <v>399</v>
      </c>
      <c r="J1" t="s">
        <v>6</v>
      </c>
      <c r="K1" t="s">
        <v>400</v>
      </c>
      <c r="L1">
        <v>1191</v>
      </c>
      <c r="N1">
        <v>1013</v>
      </c>
      <c r="O1" t="s">
        <v>401</v>
      </c>
      <c r="P1" t="s">
        <v>401</v>
      </c>
      <c r="Q1">
        <v>1</v>
      </c>
      <c r="X1">
        <v>179.3</v>
      </c>
      <c r="Y1">
        <v>0</v>
      </c>
      <c r="Z1">
        <v>0</v>
      </c>
      <c r="AA1">
        <v>0</v>
      </c>
      <c r="AB1">
        <v>8.02</v>
      </c>
      <c r="AC1">
        <v>0</v>
      </c>
      <c r="AD1">
        <v>1</v>
      </c>
      <c r="AE1">
        <v>1</v>
      </c>
      <c r="AF1" t="s">
        <v>6</v>
      </c>
      <c r="AG1">
        <v>179.3</v>
      </c>
      <c r="AH1">
        <v>2</v>
      </c>
      <c r="AI1">
        <v>28045192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28045193</v>
      </c>
      <c r="C2">
        <v>28045191</v>
      </c>
      <c r="D2">
        <v>25231936</v>
      </c>
      <c r="E2">
        <v>1</v>
      </c>
      <c r="F2">
        <v>1</v>
      </c>
      <c r="G2">
        <v>1</v>
      </c>
      <c r="H2">
        <v>2</v>
      </c>
      <c r="I2" t="s">
        <v>402</v>
      </c>
      <c r="J2" t="s">
        <v>403</v>
      </c>
      <c r="K2" t="s">
        <v>404</v>
      </c>
      <c r="L2">
        <v>1368</v>
      </c>
      <c r="N2">
        <v>1011</v>
      </c>
      <c r="O2" t="s">
        <v>405</v>
      </c>
      <c r="P2" t="s">
        <v>405</v>
      </c>
      <c r="Q2">
        <v>1</v>
      </c>
      <c r="X2">
        <v>3.97</v>
      </c>
      <c r="Y2">
        <v>0</v>
      </c>
      <c r="Z2">
        <v>32.5</v>
      </c>
      <c r="AA2">
        <v>0</v>
      </c>
      <c r="AB2">
        <v>0</v>
      </c>
      <c r="AC2">
        <v>0</v>
      </c>
      <c r="AD2">
        <v>1</v>
      </c>
      <c r="AE2">
        <v>0</v>
      </c>
      <c r="AF2" t="s">
        <v>6</v>
      </c>
      <c r="AG2">
        <v>3.97</v>
      </c>
      <c r="AH2">
        <v>2</v>
      </c>
      <c r="AI2">
        <v>28045193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28045194</v>
      </c>
      <c r="C3">
        <v>28045191</v>
      </c>
      <c r="D3">
        <v>25232531</v>
      </c>
      <c r="E3">
        <v>1</v>
      </c>
      <c r="F3">
        <v>1</v>
      </c>
      <c r="G3">
        <v>1</v>
      </c>
      <c r="H3">
        <v>2</v>
      </c>
      <c r="I3" t="s">
        <v>406</v>
      </c>
      <c r="J3" t="s">
        <v>407</v>
      </c>
      <c r="K3" t="s">
        <v>408</v>
      </c>
      <c r="L3">
        <v>1368</v>
      </c>
      <c r="N3">
        <v>1011</v>
      </c>
      <c r="O3" t="s">
        <v>405</v>
      </c>
      <c r="P3" t="s">
        <v>405</v>
      </c>
      <c r="Q3">
        <v>1</v>
      </c>
      <c r="X3">
        <v>7.93</v>
      </c>
      <c r="Y3">
        <v>0</v>
      </c>
      <c r="Z3">
        <v>1.53</v>
      </c>
      <c r="AA3">
        <v>0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7.93</v>
      </c>
      <c r="AH3">
        <v>2</v>
      </c>
      <c r="AI3">
        <v>28045194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ROW(Source!A24)</f>
        <v>24</v>
      </c>
      <c r="B4">
        <v>28045195</v>
      </c>
      <c r="C4">
        <v>28045191</v>
      </c>
      <c r="D4">
        <v>25147242</v>
      </c>
      <c r="E4">
        <v>17</v>
      </c>
      <c r="F4">
        <v>1</v>
      </c>
      <c r="G4">
        <v>1</v>
      </c>
      <c r="H4">
        <v>3</v>
      </c>
      <c r="I4" t="s">
        <v>22</v>
      </c>
      <c r="J4" t="s">
        <v>6</v>
      </c>
      <c r="K4" t="s">
        <v>23</v>
      </c>
      <c r="L4">
        <v>1348</v>
      </c>
      <c r="N4">
        <v>1009</v>
      </c>
      <c r="O4" t="s">
        <v>24</v>
      </c>
      <c r="P4" t="s">
        <v>24</v>
      </c>
      <c r="Q4">
        <v>1000</v>
      </c>
      <c r="X4">
        <v>10.5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6</v>
      </c>
      <c r="AG4">
        <v>10.5</v>
      </c>
      <c r="AH4">
        <v>2</v>
      </c>
      <c r="AI4">
        <v>28045195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28045192</v>
      </c>
      <c r="C5">
        <v>28045191</v>
      </c>
      <c r="D5">
        <v>25414543</v>
      </c>
      <c r="E5">
        <v>1</v>
      </c>
      <c r="F5">
        <v>1</v>
      </c>
      <c r="G5">
        <v>1</v>
      </c>
      <c r="H5">
        <v>1</v>
      </c>
      <c r="I5" t="s">
        <v>399</v>
      </c>
      <c r="J5" t="s">
        <v>6</v>
      </c>
      <c r="K5" t="s">
        <v>400</v>
      </c>
      <c r="L5">
        <v>1191</v>
      </c>
      <c r="N5">
        <v>1013</v>
      </c>
      <c r="O5" t="s">
        <v>401</v>
      </c>
      <c r="P5" t="s">
        <v>401</v>
      </c>
      <c r="Q5">
        <v>1</v>
      </c>
      <c r="X5">
        <v>179.3</v>
      </c>
      <c r="Y5">
        <v>0</v>
      </c>
      <c r="Z5">
        <v>0</v>
      </c>
      <c r="AA5">
        <v>0</v>
      </c>
      <c r="AB5">
        <v>8.02</v>
      </c>
      <c r="AC5">
        <v>0</v>
      </c>
      <c r="AD5">
        <v>1</v>
      </c>
      <c r="AE5">
        <v>1</v>
      </c>
      <c r="AF5" t="s">
        <v>6</v>
      </c>
      <c r="AG5">
        <v>179.3</v>
      </c>
      <c r="AH5">
        <v>2</v>
      </c>
      <c r="AI5">
        <v>28045192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28045193</v>
      </c>
      <c r="C6">
        <v>28045191</v>
      </c>
      <c r="D6">
        <v>25231936</v>
      </c>
      <c r="E6">
        <v>1</v>
      </c>
      <c r="F6">
        <v>1</v>
      </c>
      <c r="G6">
        <v>1</v>
      </c>
      <c r="H6">
        <v>2</v>
      </c>
      <c r="I6" t="s">
        <v>402</v>
      </c>
      <c r="J6" t="s">
        <v>403</v>
      </c>
      <c r="K6" t="s">
        <v>404</v>
      </c>
      <c r="L6">
        <v>1368</v>
      </c>
      <c r="N6">
        <v>1011</v>
      </c>
      <c r="O6" t="s">
        <v>405</v>
      </c>
      <c r="P6" t="s">
        <v>405</v>
      </c>
      <c r="Q6">
        <v>1</v>
      </c>
      <c r="X6">
        <v>3.97</v>
      </c>
      <c r="Y6">
        <v>0</v>
      </c>
      <c r="Z6">
        <v>32.5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3.97</v>
      </c>
      <c r="AH6">
        <v>2</v>
      </c>
      <c r="AI6">
        <v>28045193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ROW(Source!A25)</f>
        <v>25</v>
      </c>
      <c r="B7">
        <v>28045194</v>
      </c>
      <c r="C7">
        <v>28045191</v>
      </c>
      <c r="D7">
        <v>25232531</v>
      </c>
      <c r="E7">
        <v>1</v>
      </c>
      <c r="F7">
        <v>1</v>
      </c>
      <c r="G7">
        <v>1</v>
      </c>
      <c r="H7">
        <v>2</v>
      </c>
      <c r="I7" t="s">
        <v>406</v>
      </c>
      <c r="J7" t="s">
        <v>407</v>
      </c>
      <c r="K7" t="s">
        <v>408</v>
      </c>
      <c r="L7">
        <v>1368</v>
      </c>
      <c r="N7">
        <v>1011</v>
      </c>
      <c r="O7" t="s">
        <v>405</v>
      </c>
      <c r="P7" t="s">
        <v>405</v>
      </c>
      <c r="Q7">
        <v>1</v>
      </c>
      <c r="X7">
        <v>7.93</v>
      </c>
      <c r="Y7">
        <v>0</v>
      </c>
      <c r="Z7">
        <v>1.53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6</v>
      </c>
      <c r="AG7">
        <v>7.93</v>
      </c>
      <c r="AH7">
        <v>2</v>
      </c>
      <c r="AI7">
        <v>28045194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ROW(Source!A25)</f>
        <v>25</v>
      </c>
      <c r="B8">
        <v>28045195</v>
      </c>
      <c r="C8">
        <v>28045191</v>
      </c>
      <c r="D8">
        <v>25147242</v>
      </c>
      <c r="E8">
        <v>17</v>
      </c>
      <c r="F8">
        <v>1</v>
      </c>
      <c r="G8">
        <v>1</v>
      </c>
      <c r="H8">
        <v>3</v>
      </c>
      <c r="I8" t="s">
        <v>22</v>
      </c>
      <c r="J8" t="s">
        <v>6</v>
      </c>
      <c r="K8" t="s">
        <v>23</v>
      </c>
      <c r="L8">
        <v>1348</v>
      </c>
      <c r="N8">
        <v>1009</v>
      </c>
      <c r="O8" t="s">
        <v>24</v>
      </c>
      <c r="P8" t="s">
        <v>24</v>
      </c>
      <c r="Q8">
        <v>1000</v>
      </c>
      <c r="X8">
        <v>10.5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6</v>
      </c>
      <c r="AG8">
        <v>10.5</v>
      </c>
      <c r="AH8">
        <v>2</v>
      </c>
      <c r="AI8">
        <v>28045195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ROW(Source!A28)</f>
        <v>28</v>
      </c>
      <c r="B9">
        <v>28045198</v>
      </c>
      <c r="C9">
        <v>28045197</v>
      </c>
      <c r="D9">
        <v>25413300</v>
      </c>
      <c r="E9">
        <v>1</v>
      </c>
      <c r="F9">
        <v>1</v>
      </c>
      <c r="G9">
        <v>1</v>
      </c>
      <c r="H9">
        <v>1</v>
      </c>
      <c r="I9" t="s">
        <v>409</v>
      </c>
      <c r="J9" t="s">
        <v>6</v>
      </c>
      <c r="K9" t="s">
        <v>410</v>
      </c>
      <c r="L9">
        <v>1191</v>
      </c>
      <c r="N9">
        <v>1013</v>
      </c>
      <c r="O9" t="s">
        <v>401</v>
      </c>
      <c r="P9" t="s">
        <v>401</v>
      </c>
      <c r="Q9">
        <v>1</v>
      </c>
      <c r="X9">
        <v>21.51</v>
      </c>
      <c r="Y9">
        <v>0</v>
      </c>
      <c r="Z9">
        <v>0</v>
      </c>
      <c r="AA9">
        <v>0</v>
      </c>
      <c r="AB9">
        <v>8.5299999999999994</v>
      </c>
      <c r="AC9">
        <v>0</v>
      </c>
      <c r="AD9">
        <v>1</v>
      </c>
      <c r="AE9">
        <v>1</v>
      </c>
      <c r="AF9" t="s">
        <v>6</v>
      </c>
      <c r="AG9">
        <v>21.51</v>
      </c>
      <c r="AH9">
        <v>2</v>
      </c>
      <c r="AI9">
        <v>28045198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ROW(Source!A28)</f>
        <v>28</v>
      </c>
      <c r="B10">
        <v>28045199</v>
      </c>
      <c r="C10">
        <v>28045197</v>
      </c>
      <c r="D10">
        <v>25231936</v>
      </c>
      <c r="E10">
        <v>1</v>
      </c>
      <c r="F10">
        <v>1</v>
      </c>
      <c r="G10">
        <v>1</v>
      </c>
      <c r="H10">
        <v>2</v>
      </c>
      <c r="I10" t="s">
        <v>402</v>
      </c>
      <c r="J10" t="s">
        <v>403</v>
      </c>
      <c r="K10" t="s">
        <v>404</v>
      </c>
      <c r="L10">
        <v>1368</v>
      </c>
      <c r="N10">
        <v>1011</v>
      </c>
      <c r="O10" t="s">
        <v>405</v>
      </c>
      <c r="P10" t="s">
        <v>405</v>
      </c>
      <c r="Q10">
        <v>1</v>
      </c>
      <c r="X10">
        <v>10.37</v>
      </c>
      <c r="Y10">
        <v>0</v>
      </c>
      <c r="Z10">
        <v>32.5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6</v>
      </c>
      <c r="AG10">
        <v>10.37</v>
      </c>
      <c r="AH10">
        <v>2</v>
      </c>
      <c r="AI10">
        <v>28045199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ROW(Source!A28)</f>
        <v>28</v>
      </c>
      <c r="B11">
        <v>28045200</v>
      </c>
      <c r="C11">
        <v>28045197</v>
      </c>
      <c r="D11">
        <v>25232531</v>
      </c>
      <c r="E11">
        <v>1</v>
      </c>
      <c r="F11">
        <v>1</v>
      </c>
      <c r="G11">
        <v>1</v>
      </c>
      <c r="H11">
        <v>2</v>
      </c>
      <c r="I11" t="s">
        <v>406</v>
      </c>
      <c r="J11" t="s">
        <v>407</v>
      </c>
      <c r="K11" t="s">
        <v>408</v>
      </c>
      <c r="L11">
        <v>1368</v>
      </c>
      <c r="N11">
        <v>1011</v>
      </c>
      <c r="O11" t="s">
        <v>405</v>
      </c>
      <c r="P11" t="s">
        <v>405</v>
      </c>
      <c r="Q11">
        <v>1</v>
      </c>
      <c r="X11">
        <v>20.74</v>
      </c>
      <c r="Y11">
        <v>0</v>
      </c>
      <c r="Z11">
        <v>1.53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20.74</v>
      </c>
      <c r="AH11">
        <v>2</v>
      </c>
      <c r="AI11">
        <v>28045200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ROW(Source!A29)</f>
        <v>29</v>
      </c>
      <c r="B12">
        <v>28045198</v>
      </c>
      <c r="C12">
        <v>28045197</v>
      </c>
      <c r="D12">
        <v>25413300</v>
      </c>
      <c r="E12">
        <v>1</v>
      </c>
      <c r="F12">
        <v>1</v>
      </c>
      <c r="G12">
        <v>1</v>
      </c>
      <c r="H12">
        <v>1</v>
      </c>
      <c r="I12" t="s">
        <v>409</v>
      </c>
      <c r="J12" t="s">
        <v>6</v>
      </c>
      <c r="K12" t="s">
        <v>410</v>
      </c>
      <c r="L12">
        <v>1191</v>
      </c>
      <c r="N12">
        <v>1013</v>
      </c>
      <c r="O12" t="s">
        <v>401</v>
      </c>
      <c r="P12" t="s">
        <v>401</v>
      </c>
      <c r="Q12">
        <v>1</v>
      </c>
      <c r="X12">
        <v>21.51</v>
      </c>
      <c r="Y12">
        <v>0</v>
      </c>
      <c r="Z12">
        <v>0</v>
      </c>
      <c r="AA12">
        <v>0</v>
      </c>
      <c r="AB12">
        <v>8.5299999999999994</v>
      </c>
      <c r="AC12">
        <v>0</v>
      </c>
      <c r="AD12">
        <v>1</v>
      </c>
      <c r="AE12">
        <v>1</v>
      </c>
      <c r="AF12" t="s">
        <v>6</v>
      </c>
      <c r="AG12">
        <v>21.51</v>
      </c>
      <c r="AH12">
        <v>2</v>
      </c>
      <c r="AI12">
        <v>28045198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ROW(Source!A29)</f>
        <v>29</v>
      </c>
      <c r="B13">
        <v>28045199</v>
      </c>
      <c r="C13">
        <v>28045197</v>
      </c>
      <c r="D13">
        <v>25231936</v>
      </c>
      <c r="E13">
        <v>1</v>
      </c>
      <c r="F13">
        <v>1</v>
      </c>
      <c r="G13">
        <v>1</v>
      </c>
      <c r="H13">
        <v>2</v>
      </c>
      <c r="I13" t="s">
        <v>402</v>
      </c>
      <c r="J13" t="s">
        <v>403</v>
      </c>
      <c r="K13" t="s">
        <v>404</v>
      </c>
      <c r="L13">
        <v>1368</v>
      </c>
      <c r="N13">
        <v>1011</v>
      </c>
      <c r="O13" t="s">
        <v>405</v>
      </c>
      <c r="P13" t="s">
        <v>405</v>
      </c>
      <c r="Q13">
        <v>1</v>
      </c>
      <c r="X13">
        <v>10.37</v>
      </c>
      <c r="Y13">
        <v>0</v>
      </c>
      <c r="Z13">
        <v>32.5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10.37</v>
      </c>
      <c r="AH13">
        <v>2</v>
      </c>
      <c r="AI13">
        <v>28045199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ROW(Source!A29)</f>
        <v>29</v>
      </c>
      <c r="B14">
        <v>28045200</v>
      </c>
      <c r="C14">
        <v>28045197</v>
      </c>
      <c r="D14">
        <v>25232531</v>
      </c>
      <c r="E14">
        <v>1</v>
      </c>
      <c r="F14">
        <v>1</v>
      </c>
      <c r="G14">
        <v>1</v>
      </c>
      <c r="H14">
        <v>2</v>
      </c>
      <c r="I14" t="s">
        <v>406</v>
      </c>
      <c r="J14" t="s">
        <v>407</v>
      </c>
      <c r="K14" t="s">
        <v>408</v>
      </c>
      <c r="L14">
        <v>1368</v>
      </c>
      <c r="N14">
        <v>1011</v>
      </c>
      <c r="O14" t="s">
        <v>405</v>
      </c>
      <c r="P14" t="s">
        <v>405</v>
      </c>
      <c r="Q14">
        <v>1</v>
      </c>
      <c r="X14">
        <v>20.74</v>
      </c>
      <c r="Y14">
        <v>0</v>
      </c>
      <c r="Z14">
        <v>1.53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20.74</v>
      </c>
      <c r="AH14">
        <v>2</v>
      </c>
      <c r="AI14">
        <v>28045200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ROW(Source!A34)</f>
        <v>34</v>
      </c>
      <c r="B15">
        <v>28045222</v>
      </c>
      <c r="C15">
        <v>28045221</v>
      </c>
      <c r="D15">
        <v>25412930</v>
      </c>
      <c r="E15">
        <v>1</v>
      </c>
      <c r="F15">
        <v>1</v>
      </c>
      <c r="G15">
        <v>1</v>
      </c>
      <c r="H15">
        <v>1</v>
      </c>
      <c r="I15" t="s">
        <v>411</v>
      </c>
      <c r="J15" t="s">
        <v>6</v>
      </c>
      <c r="K15" t="s">
        <v>412</v>
      </c>
      <c r="L15">
        <v>1191</v>
      </c>
      <c r="N15">
        <v>1013</v>
      </c>
      <c r="O15" t="s">
        <v>401</v>
      </c>
      <c r="P15" t="s">
        <v>401</v>
      </c>
      <c r="Q15">
        <v>1</v>
      </c>
      <c r="X15">
        <v>31.4</v>
      </c>
      <c r="Y15">
        <v>0</v>
      </c>
      <c r="Z15">
        <v>0</v>
      </c>
      <c r="AA15">
        <v>0</v>
      </c>
      <c r="AB15">
        <v>9.4</v>
      </c>
      <c r="AC15">
        <v>0</v>
      </c>
      <c r="AD15">
        <v>1</v>
      </c>
      <c r="AE15">
        <v>1</v>
      </c>
      <c r="AF15" t="s">
        <v>6</v>
      </c>
      <c r="AG15">
        <v>31.4</v>
      </c>
      <c r="AH15">
        <v>2</v>
      </c>
      <c r="AI15">
        <v>28045222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ROW(Source!A34)</f>
        <v>34</v>
      </c>
      <c r="B16">
        <v>28045223</v>
      </c>
      <c r="C16">
        <v>28045221</v>
      </c>
      <c r="D16">
        <v>25412928</v>
      </c>
      <c r="E16">
        <v>1</v>
      </c>
      <c r="F16">
        <v>1</v>
      </c>
      <c r="G16">
        <v>1</v>
      </c>
      <c r="H16">
        <v>1</v>
      </c>
      <c r="I16" t="s">
        <v>413</v>
      </c>
      <c r="J16" t="s">
        <v>6</v>
      </c>
      <c r="K16" t="s">
        <v>414</v>
      </c>
      <c r="L16">
        <v>1191</v>
      </c>
      <c r="N16">
        <v>1013</v>
      </c>
      <c r="O16" t="s">
        <v>401</v>
      </c>
      <c r="P16" t="s">
        <v>401</v>
      </c>
      <c r="Q16">
        <v>1</v>
      </c>
      <c r="X16">
        <v>0.2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2</v>
      </c>
      <c r="AF16" t="s">
        <v>6</v>
      </c>
      <c r="AG16">
        <v>0.2</v>
      </c>
      <c r="AH16">
        <v>2</v>
      </c>
      <c r="AI16">
        <v>28045223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ROW(Source!A34)</f>
        <v>34</v>
      </c>
      <c r="B17">
        <v>28045224</v>
      </c>
      <c r="C17">
        <v>28045221</v>
      </c>
      <c r="D17">
        <v>25230220</v>
      </c>
      <c r="E17">
        <v>1</v>
      </c>
      <c r="F17">
        <v>1</v>
      </c>
      <c r="G17">
        <v>1</v>
      </c>
      <c r="H17">
        <v>2</v>
      </c>
      <c r="I17" t="s">
        <v>415</v>
      </c>
      <c r="J17" t="s">
        <v>416</v>
      </c>
      <c r="K17" t="s">
        <v>417</v>
      </c>
      <c r="L17">
        <v>1368</v>
      </c>
      <c r="N17">
        <v>1011</v>
      </c>
      <c r="O17" t="s">
        <v>405</v>
      </c>
      <c r="P17" t="s">
        <v>405</v>
      </c>
      <c r="Q17">
        <v>1</v>
      </c>
      <c r="X17">
        <v>0.1</v>
      </c>
      <c r="Y17">
        <v>0</v>
      </c>
      <c r="Z17">
        <v>111.99</v>
      </c>
      <c r="AA17">
        <v>13.5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0.1</v>
      </c>
      <c r="AH17">
        <v>2</v>
      </c>
      <c r="AI17">
        <v>28045224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ROW(Source!A34)</f>
        <v>34</v>
      </c>
      <c r="B18">
        <v>28045225</v>
      </c>
      <c r="C18">
        <v>28045221</v>
      </c>
      <c r="D18">
        <v>25230420</v>
      </c>
      <c r="E18">
        <v>1</v>
      </c>
      <c r="F18">
        <v>1</v>
      </c>
      <c r="G18">
        <v>1</v>
      </c>
      <c r="H18">
        <v>2</v>
      </c>
      <c r="I18" t="s">
        <v>418</v>
      </c>
      <c r="J18" t="s">
        <v>419</v>
      </c>
      <c r="K18" t="s">
        <v>420</v>
      </c>
      <c r="L18">
        <v>1368</v>
      </c>
      <c r="N18">
        <v>1011</v>
      </c>
      <c r="O18" t="s">
        <v>405</v>
      </c>
      <c r="P18" t="s">
        <v>405</v>
      </c>
      <c r="Q18">
        <v>1</v>
      </c>
      <c r="X18">
        <v>0.72</v>
      </c>
      <c r="Y18">
        <v>0</v>
      </c>
      <c r="Z18">
        <v>6.9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6</v>
      </c>
      <c r="AG18">
        <v>0.72</v>
      </c>
      <c r="AH18">
        <v>2</v>
      </c>
      <c r="AI18">
        <v>28045225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ROW(Source!A34)</f>
        <v>34</v>
      </c>
      <c r="B19">
        <v>28045226</v>
      </c>
      <c r="C19">
        <v>28045221</v>
      </c>
      <c r="D19">
        <v>25231607</v>
      </c>
      <c r="E19">
        <v>1</v>
      </c>
      <c r="F19">
        <v>1</v>
      </c>
      <c r="G19">
        <v>1</v>
      </c>
      <c r="H19">
        <v>2</v>
      </c>
      <c r="I19" t="s">
        <v>421</v>
      </c>
      <c r="J19" t="s">
        <v>422</v>
      </c>
      <c r="K19" t="s">
        <v>423</v>
      </c>
      <c r="L19">
        <v>1368</v>
      </c>
      <c r="N19">
        <v>1011</v>
      </c>
      <c r="O19" t="s">
        <v>405</v>
      </c>
      <c r="P19" t="s">
        <v>405</v>
      </c>
      <c r="Q19">
        <v>1</v>
      </c>
      <c r="X19">
        <v>0.1</v>
      </c>
      <c r="Y19">
        <v>0</v>
      </c>
      <c r="Z19">
        <v>65.709999999999994</v>
      </c>
      <c r="AA19">
        <v>11.6</v>
      </c>
      <c r="AB19">
        <v>0</v>
      </c>
      <c r="AC19">
        <v>0</v>
      </c>
      <c r="AD19">
        <v>1</v>
      </c>
      <c r="AE19">
        <v>0</v>
      </c>
      <c r="AF19" t="s">
        <v>6</v>
      </c>
      <c r="AG19">
        <v>0.1</v>
      </c>
      <c r="AH19">
        <v>2</v>
      </c>
      <c r="AI19">
        <v>28045226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ROW(Source!A34)</f>
        <v>34</v>
      </c>
      <c r="B20">
        <v>28045227</v>
      </c>
      <c r="C20">
        <v>28045221</v>
      </c>
      <c r="D20">
        <v>25231842</v>
      </c>
      <c r="E20">
        <v>1</v>
      </c>
      <c r="F20">
        <v>1</v>
      </c>
      <c r="G20">
        <v>1</v>
      </c>
      <c r="H20">
        <v>2</v>
      </c>
      <c r="I20" t="s">
        <v>424</v>
      </c>
      <c r="J20" t="s">
        <v>425</v>
      </c>
      <c r="K20" t="s">
        <v>426</v>
      </c>
      <c r="L20">
        <v>1368</v>
      </c>
      <c r="N20">
        <v>1011</v>
      </c>
      <c r="O20" t="s">
        <v>405</v>
      </c>
      <c r="P20" t="s">
        <v>405</v>
      </c>
      <c r="Q20">
        <v>1</v>
      </c>
      <c r="X20">
        <v>0.57999999999999996</v>
      </c>
      <c r="Y20">
        <v>0</v>
      </c>
      <c r="Z20">
        <v>1.2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6</v>
      </c>
      <c r="AG20">
        <v>0.57999999999999996</v>
      </c>
      <c r="AH20">
        <v>2</v>
      </c>
      <c r="AI20">
        <v>28045227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ROW(Source!A34)</f>
        <v>34</v>
      </c>
      <c r="B21">
        <v>28045228</v>
      </c>
      <c r="C21">
        <v>28045221</v>
      </c>
      <c r="D21">
        <v>25231911</v>
      </c>
      <c r="E21">
        <v>1</v>
      </c>
      <c r="F21">
        <v>1</v>
      </c>
      <c r="G21">
        <v>1</v>
      </c>
      <c r="H21">
        <v>2</v>
      </c>
      <c r="I21" t="s">
        <v>427</v>
      </c>
      <c r="J21" t="s">
        <v>428</v>
      </c>
      <c r="K21" t="s">
        <v>429</v>
      </c>
      <c r="L21">
        <v>1368</v>
      </c>
      <c r="N21">
        <v>1011</v>
      </c>
      <c r="O21" t="s">
        <v>405</v>
      </c>
      <c r="P21" t="s">
        <v>405</v>
      </c>
      <c r="Q21">
        <v>1</v>
      </c>
      <c r="X21">
        <v>3.02</v>
      </c>
      <c r="Y21">
        <v>0</v>
      </c>
      <c r="Z21">
        <v>8.1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6</v>
      </c>
      <c r="AG21">
        <v>3.02</v>
      </c>
      <c r="AH21">
        <v>2</v>
      </c>
      <c r="AI21">
        <v>28045228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ROW(Source!A34)</f>
        <v>34</v>
      </c>
      <c r="B22">
        <v>28045229</v>
      </c>
      <c r="C22">
        <v>28045221</v>
      </c>
      <c r="D22">
        <v>25148328</v>
      </c>
      <c r="E22">
        <v>1</v>
      </c>
      <c r="F22">
        <v>1</v>
      </c>
      <c r="G22">
        <v>1</v>
      </c>
      <c r="H22">
        <v>3</v>
      </c>
      <c r="I22" t="s">
        <v>430</v>
      </c>
      <c r="J22" t="s">
        <v>431</v>
      </c>
      <c r="K22" t="s">
        <v>432</v>
      </c>
      <c r="L22">
        <v>1339</v>
      </c>
      <c r="N22">
        <v>1007</v>
      </c>
      <c r="O22" t="s">
        <v>28</v>
      </c>
      <c r="P22" t="s">
        <v>28</v>
      </c>
      <c r="Q22">
        <v>1</v>
      </c>
      <c r="X22">
        <v>1.4</v>
      </c>
      <c r="Y22">
        <v>6.22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1.4</v>
      </c>
      <c r="AH22">
        <v>2</v>
      </c>
      <c r="AI22">
        <v>28045229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ROW(Source!A34)</f>
        <v>34</v>
      </c>
      <c r="B23">
        <v>28045230</v>
      </c>
      <c r="C23">
        <v>28045221</v>
      </c>
      <c r="D23">
        <v>25148335</v>
      </c>
      <c r="E23">
        <v>1</v>
      </c>
      <c r="F23">
        <v>1</v>
      </c>
      <c r="G23">
        <v>1</v>
      </c>
      <c r="H23">
        <v>3</v>
      </c>
      <c r="I23" t="s">
        <v>433</v>
      </c>
      <c r="J23" t="s">
        <v>434</v>
      </c>
      <c r="K23" t="s">
        <v>435</v>
      </c>
      <c r="L23">
        <v>1346</v>
      </c>
      <c r="N23">
        <v>1009</v>
      </c>
      <c r="O23" t="s">
        <v>197</v>
      </c>
      <c r="P23" t="s">
        <v>197</v>
      </c>
      <c r="Q23">
        <v>1</v>
      </c>
      <c r="X23">
        <v>0.24</v>
      </c>
      <c r="Y23">
        <v>6.09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0.24</v>
      </c>
      <c r="AH23">
        <v>2</v>
      </c>
      <c r="AI23">
        <v>28045230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ROW(Source!A34)</f>
        <v>34</v>
      </c>
      <c r="B24">
        <v>28045231</v>
      </c>
      <c r="C24">
        <v>28045221</v>
      </c>
      <c r="D24">
        <v>25149978</v>
      </c>
      <c r="E24">
        <v>1</v>
      </c>
      <c r="F24">
        <v>1</v>
      </c>
      <c r="G24">
        <v>1</v>
      </c>
      <c r="H24">
        <v>3</v>
      </c>
      <c r="I24" t="s">
        <v>436</v>
      </c>
      <c r="J24" t="s">
        <v>437</v>
      </c>
      <c r="K24" t="s">
        <v>438</v>
      </c>
      <c r="L24">
        <v>1383</v>
      </c>
      <c r="N24">
        <v>1013</v>
      </c>
      <c r="O24" t="s">
        <v>439</v>
      </c>
      <c r="P24" t="s">
        <v>439</v>
      </c>
      <c r="Q24">
        <v>1</v>
      </c>
      <c r="X24">
        <v>9.5</v>
      </c>
      <c r="Y24">
        <v>0.4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9.5</v>
      </c>
      <c r="AH24">
        <v>2</v>
      </c>
      <c r="AI24">
        <v>28045231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ROW(Source!A34)</f>
        <v>34</v>
      </c>
      <c r="B25">
        <v>28045232</v>
      </c>
      <c r="C25">
        <v>28045221</v>
      </c>
      <c r="D25">
        <v>25151433</v>
      </c>
      <c r="E25">
        <v>1</v>
      </c>
      <c r="F25">
        <v>1</v>
      </c>
      <c r="G25">
        <v>1</v>
      </c>
      <c r="H25">
        <v>3</v>
      </c>
      <c r="I25" t="s">
        <v>440</v>
      </c>
      <c r="J25" t="s">
        <v>441</v>
      </c>
      <c r="K25" t="s">
        <v>442</v>
      </c>
      <c r="L25">
        <v>1348</v>
      </c>
      <c r="N25">
        <v>1009</v>
      </c>
      <c r="O25" t="s">
        <v>24</v>
      </c>
      <c r="P25" t="s">
        <v>24</v>
      </c>
      <c r="Q25">
        <v>1000</v>
      </c>
      <c r="X25">
        <v>3.5000000000000001E-3</v>
      </c>
      <c r="Y25">
        <v>11524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3.5000000000000001E-3</v>
      </c>
      <c r="AH25">
        <v>2</v>
      </c>
      <c r="AI25">
        <v>28045232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ROW(Source!A34)</f>
        <v>34</v>
      </c>
      <c r="B26">
        <v>28045233</v>
      </c>
      <c r="C26">
        <v>28045221</v>
      </c>
      <c r="D26">
        <v>25171454</v>
      </c>
      <c r="E26">
        <v>1</v>
      </c>
      <c r="F26">
        <v>1</v>
      </c>
      <c r="G26">
        <v>1</v>
      </c>
      <c r="H26">
        <v>3</v>
      </c>
      <c r="I26" t="s">
        <v>443</v>
      </c>
      <c r="J26" t="s">
        <v>444</v>
      </c>
      <c r="K26" t="s">
        <v>445</v>
      </c>
      <c r="L26">
        <v>1346</v>
      </c>
      <c r="N26">
        <v>1009</v>
      </c>
      <c r="O26" t="s">
        <v>197</v>
      </c>
      <c r="P26" t="s">
        <v>197</v>
      </c>
      <c r="Q26">
        <v>1</v>
      </c>
      <c r="X26">
        <v>15.2</v>
      </c>
      <c r="Y26">
        <v>12.6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6</v>
      </c>
      <c r="AG26">
        <v>15.2</v>
      </c>
      <c r="AH26">
        <v>2</v>
      </c>
      <c r="AI26">
        <v>28045233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ROW(Source!A34)</f>
        <v>34</v>
      </c>
      <c r="B27">
        <v>28045234</v>
      </c>
      <c r="C27">
        <v>28045221</v>
      </c>
      <c r="D27">
        <v>25147235</v>
      </c>
      <c r="E27">
        <v>17</v>
      </c>
      <c r="F27">
        <v>1</v>
      </c>
      <c r="G27">
        <v>1</v>
      </c>
      <c r="H27">
        <v>3</v>
      </c>
      <c r="I27" t="s">
        <v>446</v>
      </c>
      <c r="J27" t="s">
        <v>6</v>
      </c>
      <c r="K27" t="s">
        <v>447</v>
      </c>
      <c r="L27">
        <v>1374</v>
      </c>
      <c r="N27">
        <v>1013</v>
      </c>
      <c r="O27" t="s">
        <v>448</v>
      </c>
      <c r="P27" t="s">
        <v>448</v>
      </c>
      <c r="Q27">
        <v>1</v>
      </c>
      <c r="X27">
        <v>5.9</v>
      </c>
      <c r="Y27">
        <v>1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5.9</v>
      </c>
      <c r="AH27">
        <v>2</v>
      </c>
      <c r="AI27">
        <v>28045234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ROW(Source!A35)</f>
        <v>35</v>
      </c>
      <c r="B28">
        <v>28045222</v>
      </c>
      <c r="C28">
        <v>28045221</v>
      </c>
      <c r="D28">
        <v>25412930</v>
      </c>
      <c r="E28">
        <v>1</v>
      </c>
      <c r="F28">
        <v>1</v>
      </c>
      <c r="G28">
        <v>1</v>
      </c>
      <c r="H28">
        <v>1</v>
      </c>
      <c r="I28" t="s">
        <v>411</v>
      </c>
      <c r="J28" t="s">
        <v>6</v>
      </c>
      <c r="K28" t="s">
        <v>412</v>
      </c>
      <c r="L28">
        <v>1191</v>
      </c>
      <c r="N28">
        <v>1013</v>
      </c>
      <c r="O28" t="s">
        <v>401</v>
      </c>
      <c r="P28" t="s">
        <v>401</v>
      </c>
      <c r="Q28">
        <v>1</v>
      </c>
      <c r="X28">
        <v>31.4</v>
      </c>
      <c r="Y28">
        <v>0</v>
      </c>
      <c r="Z28">
        <v>0</v>
      </c>
      <c r="AA28">
        <v>0</v>
      </c>
      <c r="AB28">
        <v>9.4</v>
      </c>
      <c r="AC28">
        <v>0</v>
      </c>
      <c r="AD28">
        <v>1</v>
      </c>
      <c r="AE28">
        <v>1</v>
      </c>
      <c r="AF28" t="s">
        <v>6</v>
      </c>
      <c r="AG28">
        <v>31.4</v>
      </c>
      <c r="AH28">
        <v>2</v>
      </c>
      <c r="AI28">
        <v>28045222</v>
      </c>
      <c r="AJ28">
        <v>30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ROW(Source!A35)</f>
        <v>35</v>
      </c>
      <c r="B29">
        <v>28045223</v>
      </c>
      <c r="C29">
        <v>28045221</v>
      </c>
      <c r="D29">
        <v>25412928</v>
      </c>
      <c r="E29">
        <v>1</v>
      </c>
      <c r="F29">
        <v>1</v>
      </c>
      <c r="G29">
        <v>1</v>
      </c>
      <c r="H29">
        <v>1</v>
      </c>
      <c r="I29" t="s">
        <v>413</v>
      </c>
      <c r="J29" t="s">
        <v>6</v>
      </c>
      <c r="K29" t="s">
        <v>414</v>
      </c>
      <c r="L29">
        <v>1191</v>
      </c>
      <c r="N29">
        <v>1013</v>
      </c>
      <c r="O29" t="s">
        <v>401</v>
      </c>
      <c r="P29" t="s">
        <v>401</v>
      </c>
      <c r="Q29">
        <v>1</v>
      </c>
      <c r="X29">
        <v>0.2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2</v>
      </c>
      <c r="AF29" t="s">
        <v>6</v>
      </c>
      <c r="AG29">
        <v>0.2</v>
      </c>
      <c r="AH29">
        <v>2</v>
      </c>
      <c r="AI29">
        <v>28045223</v>
      </c>
      <c r="AJ29">
        <v>31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ROW(Source!A35)</f>
        <v>35</v>
      </c>
      <c r="B30">
        <v>28045224</v>
      </c>
      <c r="C30">
        <v>28045221</v>
      </c>
      <c r="D30">
        <v>25230220</v>
      </c>
      <c r="E30">
        <v>1</v>
      </c>
      <c r="F30">
        <v>1</v>
      </c>
      <c r="G30">
        <v>1</v>
      </c>
      <c r="H30">
        <v>2</v>
      </c>
      <c r="I30" t="s">
        <v>415</v>
      </c>
      <c r="J30" t="s">
        <v>416</v>
      </c>
      <c r="K30" t="s">
        <v>417</v>
      </c>
      <c r="L30">
        <v>1368</v>
      </c>
      <c r="N30">
        <v>1011</v>
      </c>
      <c r="O30" t="s">
        <v>405</v>
      </c>
      <c r="P30" t="s">
        <v>405</v>
      </c>
      <c r="Q30">
        <v>1</v>
      </c>
      <c r="X30">
        <v>0.1</v>
      </c>
      <c r="Y30">
        <v>0</v>
      </c>
      <c r="Z30">
        <v>111.99</v>
      </c>
      <c r="AA30">
        <v>13.5</v>
      </c>
      <c r="AB30">
        <v>0</v>
      </c>
      <c r="AC30">
        <v>0</v>
      </c>
      <c r="AD30">
        <v>1</v>
      </c>
      <c r="AE30">
        <v>0</v>
      </c>
      <c r="AF30" t="s">
        <v>6</v>
      </c>
      <c r="AG30">
        <v>0.1</v>
      </c>
      <c r="AH30">
        <v>2</v>
      </c>
      <c r="AI30">
        <v>28045224</v>
      </c>
      <c r="AJ30">
        <v>32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ROW(Source!A35)</f>
        <v>35</v>
      </c>
      <c r="B31">
        <v>28045225</v>
      </c>
      <c r="C31">
        <v>28045221</v>
      </c>
      <c r="D31">
        <v>25230420</v>
      </c>
      <c r="E31">
        <v>1</v>
      </c>
      <c r="F31">
        <v>1</v>
      </c>
      <c r="G31">
        <v>1</v>
      </c>
      <c r="H31">
        <v>2</v>
      </c>
      <c r="I31" t="s">
        <v>418</v>
      </c>
      <c r="J31" t="s">
        <v>419</v>
      </c>
      <c r="K31" t="s">
        <v>420</v>
      </c>
      <c r="L31">
        <v>1368</v>
      </c>
      <c r="N31">
        <v>1011</v>
      </c>
      <c r="O31" t="s">
        <v>405</v>
      </c>
      <c r="P31" t="s">
        <v>405</v>
      </c>
      <c r="Q31">
        <v>1</v>
      </c>
      <c r="X31">
        <v>0.72</v>
      </c>
      <c r="Y31">
        <v>0</v>
      </c>
      <c r="Z31">
        <v>6.9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0.72</v>
      </c>
      <c r="AH31">
        <v>2</v>
      </c>
      <c r="AI31">
        <v>28045225</v>
      </c>
      <c r="AJ31">
        <v>33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ROW(Source!A35)</f>
        <v>35</v>
      </c>
      <c r="B32">
        <v>28045226</v>
      </c>
      <c r="C32">
        <v>28045221</v>
      </c>
      <c r="D32">
        <v>25231607</v>
      </c>
      <c r="E32">
        <v>1</v>
      </c>
      <c r="F32">
        <v>1</v>
      </c>
      <c r="G32">
        <v>1</v>
      </c>
      <c r="H32">
        <v>2</v>
      </c>
      <c r="I32" t="s">
        <v>421</v>
      </c>
      <c r="J32" t="s">
        <v>422</v>
      </c>
      <c r="K32" t="s">
        <v>423</v>
      </c>
      <c r="L32">
        <v>1368</v>
      </c>
      <c r="N32">
        <v>1011</v>
      </c>
      <c r="O32" t="s">
        <v>405</v>
      </c>
      <c r="P32" t="s">
        <v>405</v>
      </c>
      <c r="Q32">
        <v>1</v>
      </c>
      <c r="X32">
        <v>0.1</v>
      </c>
      <c r="Y32">
        <v>0</v>
      </c>
      <c r="Z32">
        <v>65.709999999999994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0.1</v>
      </c>
      <c r="AH32">
        <v>2</v>
      </c>
      <c r="AI32">
        <v>28045226</v>
      </c>
      <c r="AJ32">
        <v>34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ROW(Source!A35)</f>
        <v>35</v>
      </c>
      <c r="B33">
        <v>28045227</v>
      </c>
      <c r="C33">
        <v>28045221</v>
      </c>
      <c r="D33">
        <v>25231842</v>
      </c>
      <c r="E33">
        <v>1</v>
      </c>
      <c r="F33">
        <v>1</v>
      </c>
      <c r="G33">
        <v>1</v>
      </c>
      <c r="H33">
        <v>2</v>
      </c>
      <c r="I33" t="s">
        <v>424</v>
      </c>
      <c r="J33" t="s">
        <v>425</v>
      </c>
      <c r="K33" t="s">
        <v>426</v>
      </c>
      <c r="L33">
        <v>1368</v>
      </c>
      <c r="N33">
        <v>1011</v>
      </c>
      <c r="O33" t="s">
        <v>405</v>
      </c>
      <c r="P33" t="s">
        <v>405</v>
      </c>
      <c r="Q33">
        <v>1</v>
      </c>
      <c r="X33">
        <v>0.57999999999999996</v>
      </c>
      <c r="Y33">
        <v>0</v>
      </c>
      <c r="Z33">
        <v>1.2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6</v>
      </c>
      <c r="AG33">
        <v>0.57999999999999996</v>
      </c>
      <c r="AH33">
        <v>2</v>
      </c>
      <c r="AI33">
        <v>28045227</v>
      </c>
      <c r="AJ33">
        <v>35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ROW(Source!A35)</f>
        <v>35</v>
      </c>
      <c r="B34">
        <v>28045228</v>
      </c>
      <c r="C34">
        <v>28045221</v>
      </c>
      <c r="D34">
        <v>25231911</v>
      </c>
      <c r="E34">
        <v>1</v>
      </c>
      <c r="F34">
        <v>1</v>
      </c>
      <c r="G34">
        <v>1</v>
      </c>
      <c r="H34">
        <v>2</v>
      </c>
      <c r="I34" t="s">
        <v>427</v>
      </c>
      <c r="J34" t="s">
        <v>428</v>
      </c>
      <c r="K34" t="s">
        <v>429</v>
      </c>
      <c r="L34">
        <v>1368</v>
      </c>
      <c r="N34">
        <v>1011</v>
      </c>
      <c r="O34" t="s">
        <v>405</v>
      </c>
      <c r="P34" t="s">
        <v>405</v>
      </c>
      <c r="Q34">
        <v>1</v>
      </c>
      <c r="X34">
        <v>3.02</v>
      </c>
      <c r="Y34">
        <v>0</v>
      </c>
      <c r="Z34">
        <v>8.1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3.02</v>
      </c>
      <c r="AH34">
        <v>2</v>
      </c>
      <c r="AI34">
        <v>28045228</v>
      </c>
      <c r="AJ34">
        <v>36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ROW(Source!A35)</f>
        <v>35</v>
      </c>
      <c r="B35">
        <v>28045229</v>
      </c>
      <c r="C35">
        <v>28045221</v>
      </c>
      <c r="D35">
        <v>25148328</v>
      </c>
      <c r="E35">
        <v>1</v>
      </c>
      <c r="F35">
        <v>1</v>
      </c>
      <c r="G35">
        <v>1</v>
      </c>
      <c r="H35">
        <v>3</v>
      </c>
      <c r="I35" t="s">
        <v>430</v>
      </c>
      <c r="J35" t="s">
        <v>431</v>
      </c>
      <c r="K35" t="s">
        <v>432</v>
      </c>
      <c r="L35">
        <v>1339</v>
      </c>
      <c r="N35">
        <v>1007</v>
      </c>
      <c r="O35" t="s">
        <v>28</v>
      </c>
      <c r="P35" t="s">
        <v>28</v>
      </c>
      <c r="Q35">
        <v>1</v>
      </c>
      <c r="X35">
        <v>1.4</v>
      </c>
      <c r="Y35">
        <v>6.22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1.4</v>
      </c>
      <c r="AH35">
        <v>2</v>
      </c>
      <c r="AI35">
        <v>28045229</v>
      </c>
      <c r="AJ35">
        <v>37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ROW(Source!A35)</f>
        <v>35</v>
      </c>
      <c r="B36">
        <v>28045230</v>
      </c>
      <c r="C36">
        <v>28045221</v>
      </c>
      <c r="D36">
        <v>25148335</v>
      </c>
      <c r="E36">
        <v>1</v>
      </c>
      <c r="F36">
        <v>1</v>
      </c>
      <c r="G36">
        <v>1</v>
      </c>
      <c r="H36">
        <v>3</v>
      </c>
      <c r="I36" t="s">
        <v>433</v>
      </c>
      <c r="J36" t="s">
        <v>434</v>
      </c>
      <c r="K36" t="s">
        <v>435</v>
      </c>
      <c r="L36">
        <v>1346</v>
      </c>
      <c r="N36">
        <v>1009</v>
      </c>
      <c r="O36" t="s">
        <v>197</v>
      </c>
      <c r="P36" t="s">
        <v>197</v>
      </c>
      <c r="Q36">
        <v>1</v>
      </c>
      <c r="X36">
        <v>0.24</v>
      </c>
      <c r="Y36">
        <v>6.09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6</v>
      </c>
      <c r="AG36">
        <v>0.24</v>
      </c>
      <c r="AH36">
        <v>2</v>
      </c>
      <c r="AI36">
        <v>28045230</v>
      </c>
      <c r="AJ36">
        <v>38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ROW(Source!A35)</f>
        <v>35</v>
      </c>
      <c r="B37">
        <v>28045231</v>
      </c>
      <c r="C37">
        <v>28045221</v>
      </c>
      <c r="D37">
        <v>25149978</v>
      </c>
      <c r="E37">
        <v>1</v>
      </c>
      <c r="F37">
        <v>1</v>
      </c>
      <c r="G37">
        <v>1</v>
      </c>
      <c r="H37">
        <v>3</v>
      </c>
      <c r="I37" t="s">
        <v>436</v>
      </c>
      <c r="J37" t="s">
        <v>437</v>
      </c>
      <c r="K37" t="s">
        <v>438</v>
      </c>
      <c r="L37">
        <v>1383</v>
      </c>
      <c r="N37">
        <v>1013</v>
      </c>
      <c r="O37" t="s">
        <v>439</v>
      </c>
      <c r="P37" t="s">
        <v>439</v>
      </c>
      <c r="Q37">
        <v>1</v>
      </c>
      <c r="X37">
        <v>9.5</v>
      </c>
      <c r="Y37">
        <v>0.4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6</v>
      </c>
      <c r="AG37">
        <v>9.5</v>
      </c>
      <c r="AH37">
        <v>2</v>
      </c>
      <c r="AI37">
        <v>28045231</v>
      </c>
      <c r="AJ37">
        <v>39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ROW(Source!A35)</f>
        <v>35</v>
      </c>
      <c r="B38">
        <v>28045232</v>
      </c>
      <c r="C38">
        <v>28045221</v>
      </c>
      <c r="D38">
        <v>25151433</v>
      </c>
      <c r="E38">
        <v>1</v>
      </c>
      <c r="F38">
        <v>1</v>
      </c>
      <c r="G38">
        <v>1</v>
      </c>
      <c r="H38">
        <v>3</v>
      </c>
      <c r="I38" t="s">
        <v>440</v>
      </c>
      <c r="J38" t="s">
        <v>441</v>
      </c>
      <c r="K38" t="s">
        <v>442</v>
      </c>
      <c r="L38">
        <v>1348</v>
      </c>
      <c r="N38">
        <v>1009</v>
      </c>
      <c r="O38" t="s">
        <v>24</v>
      </c>
      <c r="P38" t="s">
        <v>24</v>
      </c>
      <c r="Q38">
        <v>1000</v>
      </c>
      <c r="X38">
        <v>3.5000000000000001E-3</v>
      </c>
      <c r="Y38">
        <v>11524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3.5000000000000001E-3</v>
      </c>
      <c r="AH38">
        <v>2</v>
      </c>
      <c r="AI38">
        <v>28045232</v>
      </c>
      <c r="AJ38">
        <v>40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ROW(Source!A35)</f>
        <v>35</v>
      </c>
      <c r="B39">
        <v>28045233</v>
      </c>
      <c r="C39">
        <v>28045221</v>
      </c>
      <c r="D39">
        <v>25171454</v>
      </c>
      <c r="E39">
        <v>1</v>
      </c>
      <c r="F39">
        <v>1</v>
      </c>
      <c r="G39">
        <v>1</v>
      </c>
      <c r="H39">
        <v>3</v>
      </c>
      <c r="I39" t="s">
        <v>443</v>
      </c>
      <c r="J39" t="s">
        <v>444</v>
      </c>
      <c r="K39" t="s">
        <v>445</v>
      </c>
      <c r="L39">
        <v>1346</v>
      </c>
      <c r="N39">
        <v>1009</v>
      </c>
      <c r="O39" t="s">
        <v>197</v>
      </c>
      <c r="P39" t="s">
        <v>197</v>
      </c>
      <c r="Q39">
        <v>1</v>
      </c>
      <c r="X39">
        <v>15.2</v>
      </c>
      <c r="Y39">
        <v>12.6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15.2</v>
      </c>
      <c r="AH39">
        <v>2</v>
      </c>
      <c r="AI39">
        <v>28045233</v>
      </c>
      <c r="AJ39">
        <v>41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ROW(Source!A35)</f>
        <v>35</v>
      </c>
      <c r="B40">
        <v>28045234</v>
      </c>
      <c r="C40">
        <v>28045221</v>
      </c>
      <c r="D40">
        <v>25147235</v>
      </c>
      <c r="E40">
        <v>17</v>
      </c>
      <c r="F40">
        <v>1</v>
      </c>
      <c r="G40">
        <v>1</v>
      </c>
      <c r="H40">
        <v>3</v>
      </c>
      <c r="I40" t="s">
        <v>446</v>
      </c>
      <c r="J40" t="s">
        <v>6</v>
      </c>
      <c r="K40" t="s">
        <v>447</v>
      </c>
      <c r="L40">
        <v>1374</v>
      </c>
      <c r="N40">
        <v>1013</v>
      </c>
      <c r="O40" t="s">
        <v>448</v>
      </c>
      <c r="P40" t="s">
        <v>448</v>
      </c>
      <c r="Q40">
        <v>1</v>
      </c>
      <c r="X40">
        <v>5.9</v>
      </c>
      <c r="Y40">
        <v>1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6</v>
      </c>
      <c r="AG40">
        <v>5.9</v>
      </c>
      <c r="AH40">
        <v>2</v>
      </c>
      <c r="AI40">
        <v>28045234</v>
      </c>
      <c r="AJ40">
        <v>42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ROW(Source!A40)</f>
        <v>40</v>
      </c>
      <c r="B41">
        <v>28048622</v>
      </c>
      <c r="C41">
        <v>28048621</v>
      </c>
      <c r="D41">
        <v>25413030</v>
      </c>
      <c r="E41">
        <v>1</v>
      </c>
      <c r="F41">
        <v>1</v>
      </c>
      <c r="G41">
        <v>1</v>
      </c>
      <c r="H41">
        <v>1</v>
      </c>
      <c r="I41" t="s">
        <v>449</v>
      </c>
      <c r="J41" t="s">
        <v>6</v>
      </c>
      <c r="K41" t="s">
        <v>450</v>
      </c>
      <c r="L41">
        <v>1191</v>
      </c>
      <c r="N41">
        <v>1013</v>
      </c>
      <c r="O41" t="s">
        <v>401</v>
      </c>
      <c r="P41" t="s">
        <v>401</v>
      </c>
      <c r="Q41">
        <v>1</v>
      </c>
      <c r="X41">
        <v>266.68</v>
      </c>
      <c r="Y41">
        <v>0</v>
      </c>
      <c r="Z41">
        <v>0</v>
      </c>
      <c r="AA41">
        <v>0</v>
      </c>
      <c r="AB41">
        <v>8.86</v>
      </c>
      <c r="AC41">
        <v>0</v>
      </c>
      <c r="AD41">
        <v>1</v>
      </c>
      <c r="AE41">
        <v>1</v>
      </c>
      <c r="AF41" t="s">
        <v>73</v>
      </c>
      <c r="AG41">
        <v>306.68199999999996</v>
      </c>
      <c r="AH41">
        <v>2</v>
      </c>
      <c r="AI41">
        <v>28048622</v>
      </c>
      <c r="AJ41">
        <v>45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ROW(Source!A40)</f>
        <v>40</v>
      </c>
      <c r="B42">
        <v>28048623</v>
      </c>
      <c r="C42">
        <v>28048621</v>
      </c>
      <c r="D42">
        <v>25412928</v>
      </c>
      <c r="E42">
        <v>1</v>
      </c>
      <c r="F42">
        <v>1</v>
      </c>
      <c r="G42">
        <v>1</v>
      </c>
      <c r="H42">
        <v>1</v>
      </c>
      <c r="I42" t="s">
        <v>413</v>
      </c>
      <c r="J42" t="s">
        <v>6</v>
      </c>
      <c r="K42" t="s">
        <v>414</v>
      </c>
      <c r="L42">
        <v>1191</v>
      </c>
      <c r="N42">
        <v>1013</v>
      </c>
      <c r="O42" t="s">
        <v>401</v>
      </c>
      <c r="P42" t="s">
        <v>401</v>
      </c>
      <c r="Q42">
        <v>1</v>
      </c>
      <c r="X42">
        <v>14.89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72</v>
      </c>
      <c r="AG42">
        <v>18.612500000000001</v>
      </c>
      <c r="AH42">
        <v>2</v>
      </c>
      <c r="AI42">
        <v>28048623</v>
      </c>
      <c r="AJ42">
        <v>46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ROW(Source!A40)</f>
        <v>40</v>
      </c>
      <c r="B43">
        <v>28048624</v>
      </c>
      <c r="C43">
        <v>28048621</v>
      </c>
      <c r="D43">
        <v>25230220</v>
      </c>
      <c r="E43">
        <v>1</v>
      </c>
      <c r="F43">
        <v>1</v>
      </c>
      <c r="G43">
        <v>1</v>
      </c>
      <c r="H43">
        <v>2</v>
      </c>
      <c r="I43" t="s">
        <v>415</v>
      </c>
      <c r="J43" t="s">
        <v>416</v>
      </c>
      <c r="K43" t="s">
        <v>417</v>
      </c>
      <c r="L43">
        <v>1368</v>
      </c>
      <c r="N43">
        <v>1011</v>
      </c>
      <c r="O43" t="s">
        <v>405</v>
      </c>
      <c r="P43" t="s">
        <v>405</v>
      </c>
      <c r="Q43">
        <v>1</v>
      </c>
      <c r="X43">
        <v>2.42</v>
      </c>
      <c r="Y43">
        <v>0</v>
      </c>
      <c r="Z43">
        <v>111.99</v>
      </c>
      <c r="AA43">
        <v>13.5</v>
      </c>
      <c r="AB43">
        <v>0</v>
      </c>
      <c r="AC43">
        <v>0</v>
      </c>
      <c r="AD43">
        <v>1</v>
      </c>
      <c r="AE43">
        <v>0</v>
      </c>
      <c r="AF43" t="s">
        <v>72</v>
      </c>
      <c r="AG43">
        <v>3.0249999999999999</v>
      </c>
      <c r="AH43">
        <v>2</v>
      </c>
      <c r="AI43">
        <v>28048624</v>
      </c>
      <c r="AJ43">
        <v>47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ROW(Source!A40)</f>
        <v>40</v>
      </c>
      <c r="B44">
        <v>28048625</v>
      </c>
      <c r="C44">
        <v>28048621</v>
      </c>
      <c r="D44">
        <v>25230242</v>
      </c>
      <c r="E44">
        <v>1</v>
      </c>
      <c r="F44">
        <v>1</v>
      </c>
      <c r="G44">
        <v>1</v>
      </c>
      <c r="H44">
        <v>2</v>
      </c>
      <c r="I44" t="s">
        <v>451</v>
      </c>
      <c r="J44" t="s">
        <v>452</v>
      </c>
      <c r="K44" t="s">
        <v>453</v>
      </c>
      <c r="L44">
        <v>1368</v>
      </c>
      <c r="N44">
        <v>1011</v>
      </c>
      <c r="O44" t="s">
        <v>405</v>
      </c>
      <c r="P44" t="s">
        <v>405</v>
      </c>
      <c r="Q44">
        <v>1</v>
      </c>
      <c r="X44">
        <v>1.75</v>
      </c>
      <c r="Y44">
        <v>0</v>
      </c>
      <c r="Z44">
        <v>96.89</v>
      </c>
      <c r="AA44">
        <v>13.5</v>
      </c>
      <c r="AB44">
        <v>0</v>
      </c>
      <c r="AC44">
        <v>0</v>
      </c>
      <c r="AD44">
        <v>1</v>
      </c>
      <c r="AE44">
        <v>0</v>
      </c>
      <c r="AF44" t="s">
        <v>72</v>
      </c>
      <c r="AG44">
        <v>2.1875</v>
      </c>
      <c r="AH44">
        <v>2</v>
      </c>
      <c r="AI44">
        <v>28048625</v>
      </c>
      <c r="AJ44">
        <v>48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28048626</v>
      </c>
      <c r="C45">
        <v>28048621</v>
      </c>
      <c r="D45">
        <v>25230589</v>
      </c>
      <c r="E45">
        <v>1</v>
      </c>
      <c r="F45">
        <v>1</v>
      </c>
      <c r="G45">
        <v>1</v>
      </c>
      <c r="H45">
        <v>2</v>
      </c>
      <c r="I45" t="s">
        <v>454</v>
      </c>
      <c r="J45" t="s">
        <v>455</v>
      </c>
      <c r="K45" t="s">
        <v>456</v>
      </c>
      <c r="L45">
        <v>1368</v>
      </c>
      <c r="N45">
        <v>1011</v>
      </c>
      <c r="O45" t="s">
        <v>405</v>
      </c>
      <c r="P45" t="s">
        <v>405</v>
      </c>
      <c r="Q45">
        <v>1</v>
      </c>
      <c r="X45">
        <v>7.08</v>
      </c>
      <c r="Y45">
        <v>0</v>
      </c>
      <c r="Z45">
        <v>283.39999999999998</v>
      </c>
      <c r="AA45">
        <v>13.5</v>
      </c>
      <c r="AB45">
        <v>0</v>
      </c>
      <c r="AC45">
        <v>0</v>
      </c>
      <c r="AD45">
        <v>1</v>
      </c>
      <c r="AE45">
        <v>0</v>
      </c>
      <c r="AF45" t="s">
        <v>72</v>
      </c>
      <c r="AG45">
        <v>8.85</v>
      </c>
      <c r="AH45">
        <v>2</v>
      </c>
      <c r="AI45">
        <v>28048626</v>
      </c>
      <c r="AJ45">
        <v>49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ROW(Source!A40)</f>
        <v>40</v>
      </c>
      <c r="B46">
        <v>28048627</v>
      </c>
      <c r="C46">
        <v>28048621</v>
      </c>
      <c r="D46">
        <v>25230625</v>
      </c>
      <c r="E46">
        <v>1</v>
      </c>
      <c r="F46">
        <v>1</v>
      </c>
      <c r="G46">
        <v>1</v>
      </c>
      <c r="H46">
        <v>2</v>
      </c>
      <c r="I46" t="s">
        <v>457</v>
      </c>
      <c r="J46" t="s">
        <v>458</v>
      </c>
      <c r="K46" t="s">
        <v>459</v>
      </c>
      <c r="L46">
        <v>1368</v>
      </c>
      <c r="N46">
        <v>1011</v>
      </c>
      <c r="O46" t="s">
        <v>405</v>
      </c>
      <c r="P46" t="s">
        <v>405</v>
      </c>
      <c r="Q46">
        <v>1</v>
      </c>
      <c r="X46">
        <v>20.329999999999998</v>
      </c>
      <c r="Y46">
        <v>0</v>
      </c>
      <c r="Z46">
        <v>1.9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72</v>
      </c>
      <c r="AG46">
        <v>25.412499999999998</v>
      </c>
      <c r="AH46">
        <v>2</v>
      </c>
      <c r="AI46">
        <v>28048627</v>
      </c>
      <c r="AJ46">
        <v>50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ROW(Source!A40)</f>
        <v>40</v>
      </c>
      <c r="B47">
        <v>28048628</v>
      </c>
      <c r="C47">
        <v>28048621</v>
      </c>
      <c r="D47">
        <v>25231607</v>
      </c>
      <c r="E47">
        <v>1</v>
      </c>
      <c r="F47">
        <v>1</v>
      </c>
      <c r="G47">
        <v>1</v>
      </c>
      <c r="H47">
        <v>2</v>
      </c>
      <c r="I47" t="s">
        <v>421</v>
      </c>
      <c r="J47" t="s">
        <v>422</v>
      </c>
      <c r="K47" t="s">
        <v>423</v>
      </c>
      <c r="L47">
        <v>1368</v>
      </c>
      <c r="N47">
        <v>1011</v>
      </c>
      <c r="O47" t="s">
        <v>405</v>
      </c>
      <c r="P47" t="s">
        <v>405</v>
      </c>
      <c r="Q47">
        <v>1</v>
      </c>
      <c r="X47">
        <v>3.64</v>
      </c>
      <c r="Y47">
        <v>0</v>
      </c>
      <c r="Z47">
        <v>65.709999999999994</v>
      </c>
      <c r="AA47">
        <v>11.6</v>
      </c>
      <c r="AB47">
        <v>0</v>
      </c>
      <c r="AC47">
        <v>0</v>
      </c>
      <c r="AD47">
        <v>1</v>
      </c>
      <c r="AE47">
        <v>0</v>
      </c>
      <c r="AF47" t="s">
        <v>72</v>
      </c>
      <c r="AG47">
        <v>4.55</v>
      </c>
      <c r="AH47">
        <v>2</v>
      </c>
      <c r="AI47">
        <v>28048628</v>
      </c>
      <c r="AJ47">
        <v>51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ROW(Source!A40)</f>
        <v>40</v>
      </c>
      <c r="B48">
        <v>28048629</v>
      </c>
      <c r="C48">
        <v>28048621</v>
      </c>
      <c r="D48">
        <v>25149961</v>
      </c>
      <c r="E48">
        <v>1</v>
      </c>
      <c r="F48">
        <v>1</v>
      </c>
      <c r="G48">
        <v>1</v>
      </c>
      <c r="H48">
        <v>3</v>
      </c>
      <c r="I48" t="s">
        <v>460</v>
      </c>
      <c r="J48" t="s">
        <v>461</v>
      </c>
      <c r="K48" t="s">
        <v>462</v>
      </c>
      <c r="L48">
        <v>1339</v>
      </c>
      <c r="N48">
        <v>1007</v>
      </c>
      <c r="O48" t="s">
        <v>28</v>
      </c>
      <c r="P48" t="s">
        <v>28</v>
      </c>
      <c r="Q48">
        <v>1</v>
      </c>
      <c r="X48">
        <v>9.2999999999999999E-2</v>
      </c>
      <c r="Y48">
        <v>2.44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9.2999999999999999E-2</v>
      </c>
      <c r="AH48">
        <v>2</v>
      </c>
      <c r="AI48">
        <v>28048629</v>
      </c>
      <c r="AJ48">
        <v>52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ROW(Source!A40)</f>
        <v>40</v>
      </c>
      <c r="B49">
        <v>28048630</v>
      </c>
      <c r="C49">
        <v>28048621</v>
      </c>
      <c r="D49">
        <v>25152615</v>
      </c>
      <c r="E49">
        <v>1</v>
      </c>
      <c r="F49">
        <v>1</v>
      </c>
      <c r="G49">
        <v>1</v>
      </c>
      <c r="H49">
        <v>3</v>
      </c>
      <c r="I49" t="s">
        <v>463</v>
      </c>
      <c r="J49" t="s">
        <v>464</v>
      </c>
      <c r="K49" t="s">
        <v>465</v>
      </c>
      <c r="L49">
        <v>1348</v>
      </c>
      <c r="N49">
        <v>1009</v>
      </c>
      <c r="O49" t="s">
        <v>24</v>
      </c>
      <c r="P49" t="s">
        <v>24</v>
      </c>
      <c r="Q49">
        <v>1000</v>
      </c>
      <c r="X49">
        <v>0.06</v>
      </c>
      <c r="Y49">
        <v>9040.01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0.06</v>
      </c>
      <c r="AH49">
        <v>2</v>
      </c>
      <c r="AI49">
        <v>28048630</v>
      </c>
      <c r="AJ49">
        <v>53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ROW(Source!A40)</f>
        <v>40</v>
      </c>
      <c r="B50">
        <v>28048631</v>
      </c>
      <c r="C50">
        <v>28048621</v>
      </c>
      <c r="D50">
        <v>25152713</v>
      </c>
      <c r="E50">
        <v>1</v>
      </c>
      <c r="F50">
        <v>1</v>
      </c>
      <c r="G50">
        <v>1</v>
      </c>
      <c r="H50">
        <v>3</v>
      </c>
      <c r="I50" t="s">
        <v>466</v>
      </c>
      <c r="J50" t="s">
        <v>467</v>
      </c>
      <c r="K50" t="s">
        <v>468</v>
      </c>
      <c r="L50">
        <v>1348</v>
      </c>
      <c r="N50">
        <v>1009</v>
      </c>
      <c r="O50" t="s">
        <v>24</v>
      </c>
      <c r="P50" t="s">
        <v>24</v>
      </c>
      <c r="Q50">
        <v>1000</v>
      </c>
      <c r="X50">
        <v>0.11799999999999999</v>
      </c>
      <c r="Y50">
        <v>11978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6</v>
      </c>
      <c r="AG50">
        <v>0.11799999999999999</v>
      </c>
      <c r="AH50">
        <v>2</v>
      </c>
      <c r="AI50">
        <v>28048631</v>
      </c>
      <c r="AJ50">
        <v>54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ROW(Source!A40)</f>
        <v>40</v>
      </c>
      <c r="B51">
        <v>28048632</v>
      </c>
      <c r="C51">
        <v>28048621</v>
      </c>
      <c r="D51">
        <v>25154685</v>
      </c>
      <c r="E51">
        <v>1</v>
      </c>
      <c r="F51">
        <v>1</v>
      </c>
      <c r="G51">
        <v>1</v>
      </c>
      <c r="H51">
        <v>3</v>
      </c>
      <c r="I51" t="s">
        <v>469</v>
      </c>
      <c r="J51" t="s">
        <v>470</v>
      </c>
      <c r="K51" t="s">
        <v>471</v>
      </c>
      <c r="L51">
        <v>1348</v>
      </c>
      <c r="N51">
        <v>1009</v>
      </c>
      <c r="O51" t="s">
        <v>24</v>
      </c>
      <c r="P51" t="s">
        <v>24</v>
      </c>
      <c r="Q51">
        <v>1000</v>
      </c>
      <c r="X51">
        <v>0.03</v>
      </c>
      <c r="Y51">
        <v>734.5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6</v>
      </c>
      <c r="AG51">
        <v>0.03</v>
      </c>
      <c r="AH51">
        <v>2</v>
      </c>
      <c r="AI51">
        <v>28048632</v>
      </c>
      <c r="AJ51">
        <v>55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ROW(Source!A40)</f>
        <v>40</v>
      </c>
      <c r="B52">
        <v>28048633</v>
      </c>
      <c r="C52">
        <v>28048621</v>
      </c>
      <c r="D52">
        <v>25155260</v>
      </c>
      <c r="E52">
        <v>1</v>
      </c>
      <c r="F52">
        <v>1</v>
      </c>
      <c r="G52">
        <v>1</v>
      </c>
      <c r="H52">
        <v>3</v>
      </c>
      <c r="I52" t="s">
        <v>86</v>
      </c>
      <c r="J52" t="s">
        <v>88</v>
      </c>
      <c r="K52" t="s">
        <v>87</v>
      </c>
      <c r="L52">
        <v>1339</v>
      </c>
      <c r="N52">
        <v>1007</v>
      </c>
      <c r="O52" t="s">
        <v>28</v>
      </c>
      <c r="P52" t="s">
        <v>28</v>
      </c>
      <c r="Q52">
        <v>1</v>
      </c>
      <c r="X52">
        <v>101.5</v>
      </c>
      <c r="Y52">
        <v>600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101.5</v>
      </c>
      <c r="AH52">
        <v>2</v>
      </c>
      <c r="AI52">
        <v>28048633</v>
      </c>
      <c r="AJ52">
        <v>56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ROW(Source!A40)</f>
        <v>40</v>
      </c>
      <c r="B53">
        <v>28048634</v>
      </c>
      <c r="C53">
        <v>28048621</v>
      </c>
      <c r="D53">
        <v>25144588</v>
      </c>
      <c r="E53">
        <v>17</v>
      </c>
      <c r="F53">
        <v>1</v>
      </c>
      <c r="G53">
        <v>1</v>
      </c>
      <c r="H53">
        <v>3</v>
      </c>
      <c r="I53" t="s">
        <v>660</v>
      </c>
      <c r="J53" t="s">
        <v>6</v>
      </c>
      <c r="K53" t="s">
        <v>661</v>
      </c>
      <c r="L53">
        <v>1348</v>
      </c>
      <c r="N53">
        <v>1009</v>
      </c>
      <c r="O53" t="s">
        <v>24</v>
      </c>
      <c r="P53" t="s">
        <v>24</v>
      </c>
      <c r="Q53">
        <v>1000</v>
      </c>
      <c r="X53">
        <v>0.22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 t="s">
        <v>6</v>
      </c>
      <c r="AG53">
        <v>0.22</v>
      </c>
      <c r="AH53">
        <v>3</v>
      </c>
      <c r="AI53">
        <v>-1</v>
      </c>
      <c r="AJ53" t="s">
        <v>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ROW(Source!A40)</f>
        <v>40</v>
      </c>
      <c r="B54">
        <v>28048635</v>
      </c>
      <c r="C54">
        <v>28048621</v>
      </c>
      <c r="D54">
        <v>25173764</v>
      </c>
      <c r="E54">
        <v>1</v>
      </c>
      <c r="F54">
        <v>1</v>
      </c>
      <c r="G54">
        <v>1</v>
      </c>
      <c r="H54">
        <v>3</v>
      </c>
      <c r="I54" t="s">
        <v>472</v>
      </c>
      <c r="J54" t="s">
        <v>473</v>
      </c>
      <c r="K54" t="s">
        <v>474</v>
      </c>
      <c r="L54">
        <v>1348</v>
      </c>
      <c r="N54">
        <v>1009</v>
      </c>
      <c r="O54" t="s">
        <v>24</v>
      </c>
      <c r="P54" t="s">
        <v>24</v>
      </c>
      <c r="Q54">
        <v>1000</v>
      </c>
      <c r="X54">
        <v>2.1999999999999999E-2</v>
      </c>
      <c r="Y54">
        <v>10200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2.1999999999999999E-2</v>
      </c>
      <c r="AH54">
        <v>2</v>
      </c>
      <c r="AI54">
        <v>28048635</v>
      </c>
      <c r="AJ54">
        <v>59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ROW(Source!A40)</f>
        <v>40</v>
      </c>
      <c r="B55">
        <v>28048636</v>
      </c>
      <c r="C55">
        <v>28048621</v>
      </c>
      <c r="D55">
        <v>25144617</v>
      </c>
      <c r="E55">
        <v>17</v>
      </c>
      <c r="F55">
        <v>1</v>
      </c>
      <c r="G55">
        <v>1</v>
      </c>
      <c r="H55">
        <v>3</v>
      </c>
      <c r="I55" t="s">
        <v>662</v>
      </c>
      <c r="J55" t="s">
        <v>6</v>
      </c>
      <c r="K55" t="s">
        <v>663</v>
      </c>
      <c r="L55">
        <v>1348</v>
      </c>
      <c r="N55">
        <v>1009</v>
      </c>
      <c r="O55" t="s">
        <v>24</v>
      </c>
      <c r="P55" t="s">
        <v>24</v>
      </c>
      <c r="Q55">
        <v>1000</v>
      </c>
      <c r="X55">
        <v>5.55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 t="s">
        <v>6</v>
      </c>
      <c r="AG55">
        <v>5.55</v>
      </c>
      <c r="AH55">
        <v>3</v>
      </c>
      <c r="AI55">
        <v>-1</v>
      </c>
      <c r="AJ55" t="s">
        <v>6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ROW(Source!A40)</f>
        <v>40</v>
      </c>
      <c r="B56">
        <v>28048637</v>
      </c>
      <c r="C56">
        <v>28048621</v>
      </c>
      <c r="D56">
        <v>25178372</v>
      </c>
      <c r="E56">
        <v>1</v>
      </c>
      <c r="F56">
        <v>1</v>
      </c>
      <c r="G56">
        <v>1</v>
      </c>
      <c r="H56">
        <v>3</v>
      </c>
      <c r="I56" t="s">
        <v>475</v>
      </c>
      <c r="J56" t="s">
        <v>476</v>
      </c>
      <c r="K56" t="s">
        <v>477</v>
      </c>
      <c r="L56">
        <v>1339</v>
      </c>
      <c r="N56">
        <v>1007</v>
      </c>
      <c r="O56" t="s">
        <v>28</v>
      </c>
      <c r="P56" t="s">
        <v>28</v>
      </c>
      <c r="Q56">
        <v>1</v>
      </c>
      <c r="X56">
        <v>0.25</v>
      </c>
      <c r="Y56">
        <v>558.33000000000004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0.25</v>
      </c>
      <c r="AH56">
        <v>2</v>
      </c>
      <c r="AI56">
        <v>28048637</v>
      </c>
      <c r="AJ56">
        <v>61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ROW(Source!A40)</f>
        <v>40</v>
      </c>
      <c r="B57">
        <v>28048638</v>
      </c>
      <c r="C57">
        <v>28048621</v>
      </c>
      <c r="D57">
        <v>25178466</v>
      </c>
      <c r="E57">
        <v>1</v>
      </c>
      <c r="F57">
        <v>1</v>
      </c>
      <c r="G57">
        <v>1</v>
      </c>
      <c r="H57">
        <v>3</v>
      </c>
      <c r="I57" t="s">
        <v>478</v>
      </c>
      <c r="J57" t="s">
        <v>479</v>
      </c>
      <c r="K57" t="s">
        <v>480</v>
      </c>
      <c r="L57">
        <v>1339</v>
      </c>
      <c r="N57">
        <v>1007</v>
      </c>
      <c r="O57" t="s">
        <v>28</v>
      </c>
      <c r="P57" t="s">
        <v>28</v>
      </c>
      <c r="Q57">
        <v>1</v>
      </c>
      <c r="X57">
        <v>3.9E-2</v>
      </c>
      <c r="Y57">
        <v>1287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6</v>
      </c>
      <c r="AG57">
        <v>3.9E-2</v>
      </c>
      <c r="AH57">
        <v>2</v>
      </c>
      <c r="AI57">
        <v>28048638</v>
      </c>
      <c r="AJ57">
        <v>62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ROW(Source!A40)</f>
        <v>40</v>
      </c>
      <c r="B58">
        <v>28048639</v>
      </c>
      <c r="C58">
        <v>28048621</v>
      </c>
      <c r="D58">
        <v>25178652</v>
      </c>
      <c r="E58">
        <v>1</v>
      </c>
      <c r="F58">
        <v>1</v>
      </c>
      <c r="G58">
        <v>1</v>
      </c>
      <c r="H58">
        <v>3</v>
      </c>
      <c r="I58" t="s">
        <v>481</v>
      </c>
      <c r="J58" t="s">
        <v>482</v>
      </c>
      <c r="K58" t="s">
        <v>483</v>
      </c>
      <c r="L58">
        <v>1339</v>
      </c>
      <c r="N58">
        <v>1007</v>
      </c>
      <c r="O58" t="s">
        <v>28</v>
      </c>
      <c r="P58" t="s">
        <v>28</v>
      </c>
      <c r="Q58">
        <v>1</v>
      </c>
      <c r="X58">
        <v>0.92600000000000005</v>
      </c>
      <c r="Y58">
        <v>1100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6</v>
      </c>
      <c r="AG58">
        <v>0.92600000000000005</v>
      </c>
      <c r="AH58">
        <v>2</v>
      </c>
      <c r="AI58">
        <v>28048639</v>
      </c>
      <c r="AJ58">
        <v>63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ROW(Source!A40)</f>
        <v>40</v>
      </c>
      <c r="B59">
        <v>28048640</v>
      </c>
      <c r="C59">
        <v>28048621</v>
      </c>
      <c r="D59">
        <v>25178660</v>
      </c>
      <c r="E59">
        <v>1</v>
      </c>
      <c r="F59">
        <v>1</v>
      </c>
      <c r="G59">
        <v>1</v>
      </c>
      <c r="H59">
        <v>3</v>
      </c>
      <c r="I59" t="s">
        <v>484</v>
      </c>
      <c r="J59" t="s">
        <v>485</v>
      </c>
      <c r="K59" t="s">
        <v>486</v>
      </c>
      <c r="L59">
        <v>1339</v>
      </c>
      <c r="N59">
        <v>1007</v>
      </c>
      <c r="O59" t="s">
        <v>28</v>
      </c>
      <c r="P59" t="s">
        <v>28</v>
      </c>
      <c r="Q59">
        <v>1</v>
      </c>
      <c r="X59">
        <v>0.88400000000000001</v>
      </c>
      <c r="Y59">
        <v>1056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6</v>
      </c>
      <c r="AG59">
        <v>0.88400000000000001</v>
      </c>
      <c r="AH59">
        <v>2</v>
      </c>
      <c r="AI59">
        <v>28048640</v>
      </c>
      <c r="AJ59">
        <v>64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ROW(Source!A40)</f>
        <v>40</v>
      </c>
      <c r="B60">
        <v>28048641</v>
      </c>
      <c r="C60">
        <v>28048621</v>
      </c>
      <c r="D60">
        <v>25179885</v>
      </c>
      <c r="E60">
        <v>1</v>
      </c>
      <c r="F60">
        <v>1</v>
      </c>
      <c r="G60">
        <v>1</v>
      </c>
      <c r="H60">
        <v>3</v>
      </c>
      <c r="I60" t="s">
        <v>487</v>
      </c>
      <c r="J60" t="s">
        <v>488</v>
      </c>
      <c r="K60" t="s">
        <v>489</v>
      </c>
      <c r="L60">
        <v>1327</v>
      </c>
      <c r="N60">
        <v>1005</v>
      </c>
      <c r="O60" t="s">
        <v>160</v>
      </c>
      <c r="P60" t="s">
        <v>160</v>
      </c>
      <c r="Q60">
        <v>1</v>
      </c>
      <c r="X60">
        <v>21.19</v>
      </c>
      <c r="Y60">
        <v>57.63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6</v>
      </c>
      <c r="AG60">
        <v>21.19</v>
      </c>
      <c r="AH60">
        <v>2</v>
      </c>
      <c r="AI60">
        <v>28048641</v>
      </c>
      <c r="AJ60">
        <v>65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ROW(Source!A41)</f>
        <v>41</v>
      </c>
      <c r="B61">
        <v>28048622</v>
      </c>
      <c r="C61">
        <v>28048621</v>
      </c>
      <c r="D61">
        <v>25413030</v>
      </c>
      <c r="E61">
        <v>1</v>
      </c>
      <c r="F61">
        <v>1</v>
      </c>
      <c r="G61">
        <v>1</v>
      </c>
      <c r="H61">
        <v>1</v>
      </c>
      <c r="I61" t="s">
        <v>449</v>
      </c>
      <c r="J61" t="s">
        <v>6</v>
      </c>
      <c r="K61" t="s">
        <v>450</v>
      </c>
      <c r="L61">
        <v>1191</v>
      </c>
      <c r="N61">
        <v>1013</v>
      </c>
      <c r="O61" t="s">
        <v>401</v>
      </c>
      <c r="P61" t="s">
        <v>401</v>
      </c>
      <c r="Q61">
        <v>1</v>
      </c>
      <c r="X61">
        <v>266.68</v>
      </c>
      <c r="Y61">
        <v>0</v>
      </c>
      <c r="Z61">
        <v>0</v>
      </c>
      <c r="AA61">
        <v>0</v>
      </c>
      <c r="AB61">
        <v>8.86</v>
      </c>
      <c r="AC61">
        <v>0</v>
      </c>
      <c r="AD61">
        <v>1</v>
      </c>
      <c r="AE61">
        <v>1</v>
      </c>
      <c r="AF61" t="s">
        <v>73</v>
      </c>
      <c r="AG61">
        <v>306.68199999999996</v>
      </c>
      <c r="AH61">
        <v>2</v>
      </c>
      <c r="AI61">
        <v>28048622</v>
      </c>
      <c r="AJ61">
        <v>66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ROW(Source!A41)</f>
        <v>41</v>
      </c>
      <c r="B62">
        <v>28048623</v>
      </c>
      <c r="C62">
        <v>28048621</v>
      </c>
      <c r="D62">
        <v>25412928</v>
      </c>
      <c r="E62">
        <v>1</v>
      </c>
      <c r="F62">
        <v>1</v>
      </c>
      <c r="G62">
        <v>1</v>
      </c>
      <c r="H62">
        <v>1</v>
      </c>
      <c r="I62" t="s">
        <v>413</v>
      </c>
      <c r="J62" t="s">
        <v>6</v>
      </c>
      <c r="K62" t="s">
        <v>414</v>
      </c>
      <c r="L62">
        <v>1191</v>
      </c>
      <c r="N62">
        <v>1013</v>
      </c>
      <c r="O62" t="s">
        <v>401</v>
      </c>
      <c r="P62" t="s">
        <v>401</v>
      </c>
      <c r="Q62">
        <v>1</v>
      </c>
      <c r="X62">
        <v>14.89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2</v>
      </c>
      <c r="AF62" t="s">
        <v>72</v>
      </c>
      <c r="AG62">
        <v>18.612500000000001</v>
      </c>
      <c r="AH62">
        <v>2</v>
      </c>
      <c r="AI62">
        <v>28048623</v>
      </c>
      <c r="AJ62">
        <v>67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ROW(Source!A41)</f>
        <v>41</v>
      </c>
      <c r="B63">
        <v>28048624</v>
      </c>
      <c r="C63">
        <v>28048621</v>
      </c>
      <c r="D63">
        <v>25230220</v>
      </c>
      <c r="E63">
        <v>1</v>
      </c>
      <c r="F63">
        <v>1</v>
      </c>
      <c r="G63">
        <v>1</v>
      </c>
      <c r="H63">
        <v>2</v>
      </c>
      <c r="I63" t="s">
        <v>415</v>
      </c>
      <c r="J63" t="s">
        <v>416</v>
      </c>
      <c r="K63" t="s">
        <v>417</v>
      </c>
      <c r="L63">
        <v>1368</v>
      </c>
      <c r="N63">
        <v>1011</v>
      </c>
      <c r="O63" t="s">
        <v>405</v>
      </c>
      <c r="P63" t="s">
        <v>405</v>
      </c>
      <c r="Q63">
        <v>1</v>
      </c>
      <c r="X63">
        <v>2.42</v>
      </c>
      <c r="Y63">
        <v>0</v>
      </c>
      <c r="Z63">
        <v>111.99</v>
      </c>
      <c r="AA63">
        <v>13.5</v>
      </c>
      <c r="AB63">
        <v>0</v>
      </c>
      <c r="AC63">
        <v>0</v>
      </c>
      <c r="AD63">
        <v>1</v>
      </c>
      <c r="AE63">
        <v>0</v>
      </c>
      <c r="AF63" t="s">
        <v>72</v>
      </c>
      <c r="AG63">
        <v>3.0249999999999999</v>
      </c>
      <c r="AH63">
        <v>2</v>
      </c>
      <c r="AI63">
        <v>28048624</v>
      </c>
      <c r="AJ63">
        <v>68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ROW(Source!A41)</f>
        <v>41</v>
      </c>
      <c r="B64">
        <v>28048625</v>
      </c>
      <c r="C64">
        <v>28048621</v>
      </c>
      <c r="D64">
        <v>25230242</v>
      </c>
      <c r="E64">
        <v>1</v>
      </c>
      <c r="F64">
        <v>1</v>
      </c>
      <c r="G64">
        <v>1</v>
      </c>
      <c r="H64">
        <v>2</v>
      </c>
      <c r="I64" t="s">
        <v>451</v>
      </c>
      <c r="J64" t="s">
        <v>452</v>
      </c>
      <c r="K64" t="s">
        <v>453</v>
      </c>
      <c r="L64">
        <v>1368</v>
      </c>
      <c r="N64">
        <v>1011</v>
      </c>
      <c r="O64" t="s">
        <v>405</v>
      </c>
      <c r="P64" t="s">
        <v>405</v>
      </c>
      <c r="Q64">
        <v>1</v>
      </c>
      <c r="X64">
        <v>1.75</v>
      </c>
      <c r="Y64">
        <v>0</v>
      </c>
      <c r="Z64">
        <v>96.89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72</v>
      </c>
      <c r="AG64">
        <v>2.1875</v>
      </c>
      <c r="AH64">
        <v>2</v>
      </c>
      <c r="AI64">
        <v>28048625</v>
      </c>
      <c r="AJ64">
        <v>69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ROW(Source!A41)</f>
        <v>41</v>
      </c>
      <c r="B65">
        <v>28048626</v>
      </c>
      <c r="C65">
        <v>28048621</v>
      </c>
      <c r="D65">
        <v>25230589</v>
      </c>
      <c r="E65">
        <v>1</v>
      </c>
      <c r="F65">
        <v>1</v>
      </c>
      <c r="G65">
        <v>1</v>
      </c>
      <c r="H65">
        <v>2</v>
      </c>
      <c r="I65" t="s">
        <v>454</v>
      </c>
      <c r="J65" t="s">
        <v>455</v>
      </c>
      <c r="K65" t="s">
        <v>456</v>
      </c>
      <c r="L65">
        <v>1368</v>
      </c>
      <c r="N65">
        <v>1011</v>
      </c>
      <c r="O65" t="s">
        <v>405</v>
      </c>
      <c r="P65" t="s">
        <v>405</v>
      </c>
      <c r="Q65">
        <v>1</v>
      </c>
      <c r="X65">
        <v>7.08</v>
      </c>
      <c r="Y65">
        <v>0</v>
      </c>
      <c r="Z65">
        <v>283.39999999999998</v>
      </c>
      <c r="AA65">
        <v>13.5</v>
      </c>
      <c r="AB65">
        <v>0</v>
      </c>
      <c r="AC65">
        <v>0</v>
      </c>
      <c r="AD65">
        <v>1</v>
      </c>
      <c r="AE65">
        <v>0</v>
      </c>
      <c r="AF65" t="s">
        <v>72</v>
      </c>
      <c r="AG65">
        <v>8.85</v>
      </c>
      <c r="AH65">
        <v>2</v>
      </c>
      <c r="AI65">
        <v>28048626</v>
      </c>
      <c r="AJ65">
        <v>70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ROW(Source!A41)</f>
        <v>41</v>
      </c>
      <c r="B66">
        <v>28048627</v>
      </c>
      <c r="C66">
        <v>28048621</v>
      </c>
      <c r="D66">
        <v>25230625</v>
      </c>
      <c r="E66">
        <v>1</v>
      </c>
      <c r="F66">
        <v>1</v>
      </c>
      <c r="G66">
        <v>1</v>
      </c>
      <c r="H66">
        <v>2</v>
      </c>
      <c r="I66" t="s">
        <v>457</v>
      </c>
      <c r="J66" t="s">
        <v>458</v>
      </c>
      <c r="K66" t="s">
        <v>459</v>
      </c>
      <c r="L66">
        <v>1368</v>
      </c>
      <c r="N66">
        <v>1011</v>
      </c>
      <c r="O66" t="s">
        <v>405</v>
      </c>
      <c r="P66" t="s">
        <v>405</v>
      </c>
      <c r="Q66">
        <v>1</v>
      </c>
      <c r="X66">
        <v>20.329999999999998</v>
      </c>
      <c r="Y66">
        <v>0</v>
      </c>
      <c r="Z66">
        <v>1.9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72</v>
      </c>
      <c r="AG66">
        <v>25.412499999999998</v>
      </c>
      <c r="AH66">
        <v>2</v>
      </c>
      <c r="AI66">
        <v>28048627</v>
      </c>
      <c r="AJ66">
        <v>71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ROW(Source!A41)</f>
        <v>41</v>
      </c>
      <c r="B67">
        <v>28048628</v>
      </c>
      <c r="C67">
        <v>28048621</v>
      </c>
      <c r="D67">
        <v>25231607</v>
      </c>
      <c r="E67">
        <v>1</v>
      </c>
      <c r="F67">
        <v>1</v>
      </c>
      <c r="G67">
        <v>1</v>
      </c>
      <c r="H67">
        <v>2</v>
      </c>
      <c r="I67" t="s">
        <v>421</v>
      </c>
      <c r="J67" t="s">
        <v>422</v>
      </c>
      <c r="K67" t="s">
        <v>423</v>
      </c>
      <c r="L67">
        <v>1368</v>
      </c>
      <c r="N67">
        <v>1011</v>
      </c>
      <c r="O67" t="s">
        <v>405</v>
      </c>
      <c r="P67" t="s">
        <v>405</v>
      </c>
      <c r="Q67">
        <v>1</v>
      </c>
      <c r="X67">
        <v>3.64</v>
      </c>
      <c r="Y67">
        <v>0</v>
      </c>
      <c r="Z67">
        <v>65.709999999999994</v>
      </c>
      <c r="AA67">
        <v>11.6</v>
      </c>
      <c r="AB67">
        <v>0</v>
      </c>
      <c r="AC67">
        <v>0</v>
      </c>
      <c r="AD67">
        <v>1</v>
      </c>
      <c r="AE67">
        <v>0</v>
      </c>
      <c r="AF67" t="s">
        <v>72</v>
      </c>
      <c r="AG67">
        <v>4.55</v>
      </c>
      <c r="AH67">
        <v>2</v>
      </c>
      <c r="AI67">
        <v>28048628</v>
      </c>
      <c r="AJ67">
        <v>72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ROW(Source!A41)</f>
        <v>41</v>
      </c>
      <c r="B68">
        <v>28048629</v>
      </c>
      <c r="C68">
        <v>28048621</v>
      </c>
      <c r="D68">
        <v>25149961</v>
      </c>
      <c r="E68">
        <v>1</v>
      </c>
      <c r="F68">
        <v>1</v>
      </c>
      <c r="G68">
        <v>1</v>
      </c>
      <c r="H68">
        <v>3</v>
      </c>
      <c r="I68" t="s">
        <v>460</v>
      </c>
      <c r="J68" t="s">
        <v>461</v>
      </c>
      <c r="K68" t="s">
        <v>462</v>
      </c>
      <c r="L68">
        <v>1339</v>
      </c>
      <c r="N68">
        <v>1007</v>
      </c>
      <c r="O68" t="s">
        <v>28</v>
      </c>
      <c r="P68" t="s">
        <v>28</v>
      </c>
      <c r="Q68">
        <v>1</v>
      </c>
      <c r="X68">
        <v>9.2999999999999999E-2</v>
      </c>
      <c r="Y68">
        <v>2.44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6</v>
      </c>
      <c r="AG68">
        <v>9.2999999999999999E-2</v>
      </c>
      <c r="AH68">
        <v>2</v>
      </c>
      <c r="AI68">
        <v>28048629</v>
      </c>
      <c r="AJ68">
        <v>73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ROW(Source!A41)</f>
        <v>41</v>
      </c>
      <c r="B69">
        <v>28048630</v>
      </c>
      <c r="C69">
        <v>28048621</v>
      </c>
      <c r="D69">
        <v>25152615</v>
      </c>
      <c r="E69">
        <v>1</v>
      </c>
      <c r="F69">
        <v>1</v>
      </c>
      <c r="G69">
        <v>1</v>
      </c>
      <c r="H69">
        <v>3</v>
      </c>
      <c r="I69" t="s">
        <v>463</v>
      </c>
      <c r="J69" t="s">
        <v>464</v>
      </c>
      <c r="K69" t="s">
        <v>465</v>
      </c>
      <c r="L69">
        <v>1348</v>
      </c>
      <c r="N69">
        <v>1009</v>
      </c>
      <c r="O69" t="s">
        <v>24</v>
      </c>
      <c r="P69" t="s">
        <v>24</v>
      </c>
      <c r="Q69">
        <v>1000</v>
      </c>
      <c r="X69">
        <v>0.06</v>
      </c>
      <c r="Y69">
        <v>9040.01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6</v>
      </c>
      <c r="AG69">
        <v>0.06</v>
      </c>
      <c r="AH69">
        <v>2</v>
      </c>
      <c r="AI69">
        <v>28048630</v>
      </c>
      <c r="AJ69">
        <v>74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ROW(Source!A41)</f>
        <v>41</v>
      </c>
      <c r="B70">
        <v>28048631</v>
      </c>
      <c r="C70">
        <v>28048621</v>
      </c>
      <c r="D70">
        <v>25152713</v>
      </c>
      <c r="E70">
        <v>1</v>
      </c>
      <c r="F70">
        <v>1</v>
      </c>
      <c r="G70">
        <v>1</v>
      </c>
      <c r="H70">
        <v>3</v>
      </c>
      <c r="I70" t="s">
        <v>466</v>
      </c>
      <c r="J70" t="s">
        <v>467</v>
      </c>
      <c r="K70" t="s">
        <v>468</v>
      </c>
      <c r="L70">
        <v>1348</v>
      </c>
      <c r="N70">
        <v>1009</v>
      </c>
      <c r="O70" t="s">
        <v>24</v>
      </c>
      <c r="P70" t="s">
        <v>24</v>
      </c>
      <c r="Q70">
        <v>1000</v>
      </c>
      <c r="X70">
        <v>0.11799999999999999</v>
      </c>
      <c r="Y70">
        <v>11978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0.11799999999999999</v>
      </c>
      <c r="AH70">
        <v>2</v>
      </c>
      <c r="AI70">
        <v>28048631</v>
      </c>
      <c r="AJ70">
        <v>75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ROW(Source!A41)</f>
        <v>41</v>
      </c>
      <c r="B71">
        <v>28048632</v>
      </c>
      <c r="C71">
        <v>28048621</v>
      </c>
      <c r="D71">
        <v>25154685</v>
      </c>
      <c r="E71">
        <v>1</v>
      </c>
      <c r="F71">
        <v>1</v>
      </c>
      <c r="G71">
        <v>1</v>
      </c>
      <c r="H71">
        <v>3</v>
      </c>
      <c r="I71" t="s">
        <v>469</v>
      </c>
      <c r="J71" t="s">
        <v>470</v>
      </c>
      <c r="K71" t="s">
        <v>471</v>
      </c>
      <c r="L71">
        <v>1348</v>
      </c>
      <c r="N71">
        <v>1009</v>
      </c>
      <c r="O71" t="s">
        <v>24</v>
      </c>
      <c r="P71" t="s">
        <v>24</v>
      </c>
      <c r="Q71">
        <v>1000</v>
      </c>
      <c r="X71">
        <v>0.03</v>
      </c>
      <c r="Y71">
        <v>734.5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0.03</v>
      </c>
      <c r="AH71">
        <v>2</v>
      </c>
      <c r="AI71">
        <v>28048632</v>
      </c>
      <c r="AJ71">
        <v>76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ROW(Source!A41)</f>
        <v>41</v>
      </c>
      <c r="B72">
        <v>28048633</v>
      </c>
      <c r="C72">
        <v>28048621</v>
      </c>
      <c r="D72">
        <v>25155260</v>
      </c>
      <c r="E72">
        <v>1</v>
      </c>
      <c r="F72">
        <v>1</v>
      </c>
      <c r="G72">
        <v>1</v>
      </c>
      <c r="H72">
        <v>3</v>
      </c>
      <c r="I72" t="s">
        <v>86</v>
      </c>
      <c r="J72" t="s">
        <v>88</v>
      </c>
      <c r="K72" t="s">
        <v>87</v>
      </c>
      <c r="L72">
        <v>1339</v>
      </c>
      <c r="N72">
        <v>1007</v>
      </c>
      <c r="O72" t="s">
        <v>28</v>
      </c>
      <c r="P72" t="s">
        <v>28</v>
      </c>
      <c r="Q72">
        <v>1</v>
      </c>
      <c r="X72">
        <v>101.5</v>
      </c>
      <c r="Y72">
        <v>600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101.5</v>
      </c>
      <c r="AH72">
        <v>2</v>
      </c>
      <c r="AI72">
        <v>28048633</v>
      </c>
      <c r="AJ72">
        <v>77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ROW(Source!A41)</f>
        <v>41</v>
      </c>
      <c r="B73">
        <v>28048634</v>
      </c>
      <c r="C73">
        <v>28048621</v>
      </c>
      <c r="D73">
        <v>25144588</v>
      </c>
      <c r="E73">
        <v>17</v>
      </c>
      <c r="F73">
        <v>1</v>
      </c>
      <c r="G73">
        <v>1</v>
      </c>
      <c r="H73">
        <v>3</v>
      </c>
      <c r="I73" t="s">
        <v>660</v>
      </c>
      <c r="J73" t="s">
        <v>6</v>
      </c>
      <c r="K73" t="s">
        <v>661</v>
      </c>
      <c r="L73">
        <v>1348</v>
      </c>
      <c r="N73">
        <v>1009</v>
      </c>
      <c r="O73" t="s">
        <v>24</v>
      </c>
      <c r="P73" t="s">
        <v>24</v>
      </c>
      <c r="Q73">
        <v>1000</v>
      </c>
      <c r="X73">
        <v>0.22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 t="s">
        <v>6</v>
      </c>
      <c r="AG73">
        <v>0.22</v>
      </c>
      <c r="AH73">
        <v>3</v>
      </c>
      <c r="AI73">
        <v>-1</v>
      </c>
      <c r="AJ73" t="s">
        <v>6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ROW(Source!A41)</f>
        <v>41</v>
      </c>
      <c r="B74">
        <v>28048635</v>
      </c>
      <c r="C74">
        <v>28048621</v>
      </c>
      <c r="D74">
        <v>25173764</v>
      </c>
      <c r="E74">
        <v>1</v>
      </c>
      <c r="F74">
        <v>1</v>
      </c>
      <c r="G74">
        <v>1</v>
      </c>
      <c r="H74">
        <v>3</v>
      </c>
      <c r="I74" t="s">
        <v>472</v>
      </c>
      <c r="J74" t="s">
        <v>473</v>
      </c>
      <c r="K74" t="s">
        <v>474</v>
      </c>
      <c r="L74">
        <v>1348</v>
      </c>
      <c r="N74">
        <v>1009</v>
      </c>
      <c r="O74" t="s">
        <v>24</v>
      </c>
      <c r="P74" t="s">
        <v>24</v>
      </c>
      <c r="Q74">
        <v>1000</v>
      </c>
      <c r="X74">
        <v>2.1999999999999999E-2</v>
      </c>
      <c r="Y74">
        <v>10200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2.1999999999999999E-2</v>
      </c>
      <c r="AH74">
        <v>2</v>
      </c>
      <c r="AI74">
        <v>28048635</v>
      </c>
      <c r="AJ74">
        <v>80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ROW(Source!A41)</f>
        <v>41</v>
      </c>
      <c r="B75">
        <v>28048636</v>
      </c>
      <c r="C75">
        <v>28048621</v>
      </c>
      <c r="D75">
        <v>25144617</v>
      </c>
      <c r="E75">
        <v>17</v>
      </c>
      <c r="F75">
        <v>1</v>
      </c>
      <c r="G75">
        <v>1</v>
      </c>
      <c r="H75">
        <v>3</v>
      </c>
      <c r="I75" t="s">
        <v>662</v>
      </c>
      <c r="J75" t="s">
        <v>6</v>
      </c>
      <c r="K75" t="s">
        <v>663</v>
      </c>
      <c r="L75">
        <v>1348</v>
      </c>
      <c r="N75">
        <v>1009</v>
      </c>
      <c r="O75" t="s">
        <v>24</v>
      </c>
      <c r="P75" t="s">
        <v>24</v>
      </c>
      <c r="Q75">
        <v>1000</v>
      </c>
      <c r="X75">
        <v>5.55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 t="s">
        <v>6</v>
      </c>
      <c r="AG75">
        <v>5.55</v>
      </c>
      <c r="AH75">
        <v>3</v>
      </c>
      <c r="AI75">
        <v>-1</v>
      </c>
      <c r="AJ75" t="s">
        <v>6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ROW(Source!A41)</f>
        <v>41</v>
      </c>
      <c r="B76">
        <v>28048637</v>
      </c>
      <c r="C76">
        <v>28048621</v>
      </c>
      <c r="D76">
        <v>25178372</v>
      </c>
      <c r="E76">
        <v>1</v>
      </c>
      <c r="F76">
        <v>1</v>
      </c>
      <c r="G76">
        <v>1</v>
      </c>
      <c r="H76">
        <v>3</v>
      </c>
      <c r="I76" t="s">
        <v>475</v>
      </c>
      <c r="J76" t="s">
        <v>476</v>
      </c>
      <c r="K76" t="s">
        <v>477</v>
      </c>
      <c r="L76">
        <v>1339</v>
      </c>
      <c r="N76">
        <v>1007</v>
      </c>
      <c r="O76" t="s">
        <v>28</v>
      </c>
      <c r="P76" t="s">
        <v>28</v>
      </c>
      <c r="Q76">
        <v>1</v>
      </c>
      <c r="X76">
        <v>0.25</v>
      </c>
      <c r="Y76">
        <v>558.33000000000004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0.25</v>
      </c>
      <c r="AH76">
        <v>2</v>
      </c>
      <c r="AI76">
        <v>28048637</v>
      </c>
      <c r="AJ76">
        <v>82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ROW(Source!A41)</f>
        <v>41</v>
      </c>
      <c r="B77">
        <v>28048638</v>
      </c>
      <c r="C77">
        <v>28048621</v>
      </c>
      <c r="D77">
        <v>25178466</v>
      </c>
      <c r="E77">
        <v>1</v>
      </c>
      <c r="F77">
        <v>1</v>
      </c>
      <c r="G77">
        <v>1</v>
      </c>
      <c r="H77">
        <v>3</v>
      </c>
      <c r="I77" t="s">
        <v>478</v>
      </c>
      <c r="J77" t="s">
        <v>479</v>
      </c>
      <c r="K77" t="s">
        <v>480</v>
      </c>
      <c r="L77">
        <v>1339</v>
      </c>
      <c r="N77">
        <v>1007</v>
      </c>
      <c r="O77" t="s">
        <v>28</v>
      </c>
      <c r="P77" t="s">
        <v>28</v>
      </c>
      <c r="Q77">
        <v>1</v>
      </c>
      <c r="X77">
        <v>3.9E-2</v>
      </c>
      <c r="Y77">
        <v>1287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3.9E-2</v>
      </c>
      <c r="AH77">
        <v>2</v>
      </c>
      <c r="AI77">
        <v>28048638</v>
      </c>
      <c r="AJ77">
        <v>83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ROW(Source!A41)</f>
        <v>41</v>
      </c>
      <c r="B78">
        <v>28048639</v>
      </c>
      <c r="C78">
        <v>28048621</v>
      </c>
      <c r="D78">
        <v>25178652</v>
      </c>
      <c r="E78">
        <v>1</v>
      </c>
      <c r="F78">
        <v>1</v>
      </c>
      <c r="G78">
        <v>1</v>
      </c>
      <c r="H78">
        <v>3</v>
      </c>
      <c r="I78" t="s">
        <v>481</v>
      </c>
      <c r="J78" t="s">
        <v>482</v>
      </c>
      <c r="K78" t="s">
        <v>483</v>
      </c>
      <c r="L78">
        <v>1339</v>
      </c>
      <c r="N78">
        <v>1007</v>
      </c>
      <c r="O78" t="s">
        <v>28</v>
      </c>
      <c r="P78" t="s">
        <v>28</v>
      </c>
      <c r="Q78">
        <v>1</v>
      </c>
      <c r="X78">
        <v>0.92600000000000005</v>
      </c>
      <c r="Y78">
        <v>1100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0.92600000000000005</v>
      </c>
      <c r="AH78">
        <v>2</v>
      </c>
      <c r="AI78">
        <v>28048639</v>
      </c>
      <c r="AJ78">
        <v>84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ROW(Source!A41)</f>
        <v>41</v>
      </c>
      <c r="B79">
        <v>28048640</v>
      </c>
      <c r="C79">
        <v>28048621</v>
      </c>
      <c r="D79">
        <v>25178660</v>
      </c>
      <c r="E79">
        <v>1</v>
      </c>
      <c r="F79">
        <v>1</v>
      </c>
      <c r="G79">
        <v>1</v>
      </c>
      <c r="H79">
        <v>3</v>
      </c>
      <c r="I79" t="s">
        <v>484</v>
      </c>
      <c r="J79" t="s">
        <v>485</v>
      </c>
      <c r="K79" t="s">
        <v>486</v>
      </c>
      <c r="L79">
        <v>1339</v>
      </c>
      <c r="N79">
        <v>1007</v>
      </c>
      <c r="O79" t="s">
        <v>28</v>
      </c>
      <c r="P79" t="s">
        <v>28</v>
      </c>
      <c r="Q79">
        <v>1</v>
      </c>
      <c r="X79">
        <v>0.88400000000000001</v>
      </c>
      <c r="Y79">
        <v>1056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0.88400000000000001</v>
      </c>
      <c r="AH79">
        <v>2</v>
      </c>
      <c r="AI79">
        <v>28048640</v>
      </c>
      <c r="AJ79">
        <v>85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ROW(Source!A41)</f>
        <v>41</v>
      </c>
      <c r="B80">
        <v>28048641</v>
      </c>
      <c r="C80">
        <v>28048621</v>
      </c>
      <c r="D80">
        <v>25179885</v>
      </c>
      <c r="E80">
        <v>1</v>
      </c>
      <c r="F80">
        <v>1</v>
      </c>
      <c r="G80">
        <v>1</v>
      </c>
      <c r="H80">
        <v>3</v>
      </c>
      <c r="I80" t="s">
        <v>487</v>
      </c>
      <c r="J80" t="s">
        <v>488</v>
      </c>
      <c r="K80" t="s">
        <v>489</v>
      </c>
      <c r="L80">
        <v>1327</v>
      </c>
      <c r="N80">
        <v>1005</v>
      </c>
      <c r="O80" t="s">
        <v>160</v>
      </c>
      <c r="P80" t="s">
        <v>160</v>
      </c>
      <c r="Q80">
        <v>1</v>
      </c>
      <c r="X80">
        <v>21.19</v>
      </c>
      <c r="Y80">
        <v>57.63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6</v>
      </c>
      <c r="AG80">
        <v>21.19</v>
      </c>
      <c r="AH80">
        <v>2</v>
      </c>
      <c r="AI80">
        <v>28048641</v>
      </c>
      <c r="AJ80">
        <v>86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ROW(Source!A50)</f>
        <v>50</v>
      </c>
      <c r="B81">
        <v>28045270</v>
      </c>
      <c r="C81">
        <v>28045269</v>
      </c>
      <c r="D81">
        <v>25420819</v>
      </c>
      <c r="E81">
        <v>1</v>
      </c>
      <c r="F81">
        <v>1</v>
      </c>
      <c r="G81">
        <v>1</v>
      </c>
      <c r="H81">
        <v>1</v>
      </c>
      <c r="I81" t="s">
        <v>490</v>
      </c>
      <c r="J81" t="s">
        <v>6</v>
      </c>
      <c r="K81" t="s">
        <v>491</v>
      </c>
      <c r="L81">
        <v>1191</v>
      </c>
      <c r="N81">
        <v>1013</v>
      </c>
      <c r="O81" t="s">
        <v>401</v>
      </c>
      <c r="P81" t="s">
        <v>401</v>
      </c>
      <c r="Q81">
        <v>1</v>
      </c>
      <c r="X81">
        <v>15.2</v>
      </c>
      <c r="Y81">
        <v>0</v>
      </c>
      <c r="Z81">
        <v>0</v>
      </c>
      <c r="AA81">
        <v>0</v>
      </c>
      <c r="AB81">
        <v>9.18</v>
      </c>
      <c r="AC81">
        <v>0</v>
      </c>
      <c r="AD81">
        <v>1</v>
      </c>
      <c r="AE81">
        <v>1</v>
      </c>
      <c r="AF81" t="s">
        <v>6</v>
      </c>
      <c r="AG81">
        <v>15.2</v>
      </c>
      <c r="AH81">
        <v>2</v>
      </c>
      <c r="AI81">
        <v>28045270</v>
      </c>
      <c r="AJ81">
        <v>87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ROW(Source!A50)</f>
        <v>50</v>
      </c>
      <c r="B82">
        <v>28045271</v>
      </c>
      <c r="C82">
        <v>28045269</v>
      </c>
      <c r="D82">
        <v>25152829</v>
      </c>
      <c r="E82">
        <v>1</v>
      </c>
      <c r="F82">
        <v>1</v>
      </c>
      <c r="G82">
        <v>1</v>
      </c>
      <c r="H82">
        <v>3</v>
      </c>
      <c r="I82" t="s">
        <v>492</v>
      </c>
      <c r="J82" t="s">
        <v>493</v>
      </c>
      <c r="K82" t="s">
        <v>494</v>
      </c>
      <c r="L82">
        <v>1355</v>
      </c>
      <c r="N82">
        <v>1010</v>
      </c>
      <c r="O82" t="s">
        <v>495</v>
      </c>
      <c r="P82" t="s">
        <v>495</v>
      </c>
      <c r="Q82">
        <v>100</v>
      </c>
      <c r="X82">
        <v>1.75</v>
      </c>
      <c r="Y82">
        <v>8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6</v>
      </c>
      <c r="AG82">
        <v>1.75</v>
      </c>
      <c r="AH82">
        <v>2</v>
      </c>
      <c r="AI82">
        <v>28045271</v>
      </c>
      <c r="AJ82">
        <v>88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ROW(Source!A50)</f>
        <v>50</v>
      </c>
      <c r="B83">
        <v>28045272</v>
      </c>
      <c r="C83">
        <v>28045269</v>
      </c>
      <c r="D83">
        <v>25147235</v>
      </c>
      <c r="E83">
        <v>17</v>
      </c>
      <c r="F83">
        <v>1</v>
      </c>
      <c r="G83">
        <v>1</v>
      </c>
      <c r="H83">
        <v>3</v>
      </c>
      <c r="I83" t="s">
        <v>446</v>
      </c>
      <c r="J83" t="s">
        <v>6</v>
      </c>
      <c r="K83" t="s">
        <v>447</v>
      </c>
      <c r="L83">
        <v>1374</v>
      </c>
      <c r="N83">
        <v>1013</v>
      </c>
      <c r="O83" t="s">
        <v>448</v>
      </c>
      <c r="P83" t="s">
        <v>448</v>
      </c>
      <c r="Q83">
        <v>1</v>
      </c>
      <c r="X83">
        <v>2.79</v>
      </c>
      <c r="Y83">
        <v>1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2.79</v>
      </c>
      <c r="AH83">
        <v>2</v>
      </c>
      <c r="AI83">
        <v>28045272</v>
      </c>
      <c r="AJ83">
        <v>90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ROW(Source!A51)</f>
        <v>51</v>
      </c>
      <c r="B84">
        <v>28045270</v>
      </c>
      <c r="C84">
        <v>28045269</v>
      </c>
      <c r="D84">
        <v>25420819</v>
      </c>
      <c r="E84">
        <v>1</v>
      </c>
      <c r="F84">
        <v>1</v>
      </c>
      <c r="G84">
        <v>1</v>
      </c>
      <c r="H84">
        <v>1</v>
      </c>
      <c r="I84" t="s">
        <v>490</v>
      </c>
      <c r="J84" t="s">
        <v>6</v>
      </c>
      <c r="K84" t="s">
        <v>491</v>
      </c>
      <c r="L84">
        <v>1191</v>
      </c>
      <c r="N84">
        <v>1013</v>
      </c>
      <c r="O84" t="s">
        <v>401</v>
      </c>
      <c r="P84" t="s">
        <v>401</v>
      </c>
      <c r="Q84">
        <v>1</v>
      </c>
      <c r="X84">
        <v>15.2</v>
      </c>
      <c r="Y84">
        <v>0</v>
      </c>
      <c r="Z84">
        <v>0</v>
      </c>
      <c r="AA84">
        <v>0</v>
      </c>
      <c r="AB84">
        <v>9.18</v>
      </c>
      <c r="AC84">
        <v>0</v>
      </c>
      <c r="AD84">
        <v>1</v>
      </c>
      <c r="AE84">
        <v>1</v>
      </c>
      <c r="AF84" t="s">
        <v>6</v>
      </c>
      <c r="AG84">
        <v>15.2</v>
      </c>
      <c r="AH84">
        <v>2</v>
      </c>
      <c r="AI84">
        <v>28045270</v>
      </c>
      <c r="AJ84">
        <v>91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ROW(Source!A51)</f>
        <v>51</v>
      </c>
      <c r="B85">
        <v>28045271</v>
      </c>
      <c r="C85">
        <v>28045269</v>
      </c>
      <c r="D85">
        <v>25152829</v>
      </c>
      <c r="E85">
        <v>1</v>
      </c>
      <c r="F85">
        <v>1</v>
      </c>
      <c r="G85">
        <v>1</v>
      </c>
      <c r="H85">
        <v>3</v>
      </c>
      <c r="I85" t="s">
        <v>492</v>
      </c>
      <c r="J85" t="s">
        <v>493</v>
      </c>
      <c r="K85" t="s">
        <v>494</v>
      </c>
      <c r="L85">
        <v>1355</v>
      </c>
      <c r="N85">
        <v>1010</v>
      </c>
      <c r="O85" t="s">
        <v>495</v>
      </c>
      <c r="P85" t="s">
        <v>495</v>
      </c>
      <c r="Q85">
        <v>100</v>
      </c>
      <c r="X85">
        <v>1.75</v>
      </c>
      <c r="Y85">
        <v>8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1.75</v>
      </c>
      <c r="AH85">
        <v>2</v>
      </c>
      <c r="AI85">
        <v>28045271</v>
      </c>
      <c r="AJ85">
        <v>92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ROW(Source!A51)</f>
        <v>51</v>
      </c>
      <c r="B86">
        <v>28045272</v>
      </c>
      <c r="C86">
        <v>28045269</v>
      </c>
      <c r="D86">
        <v>25147235</v>
      </c>
      <c r="E86">
        <v>17</v>
      </c>
      <c r="F86">
        <v>1</v>
      </c>
      <c r="G86">
        <v>1</v>
      </c>
      <c r="H86">
        <v>3</v>
      </c>
      <c r="I86" t="s">
        <v>446</v>
      </c>
      <c r="J86" t="s">
        <v>6</v>
      </c>
      <c r="K86" t="s">
        <v>447</v>
      </c>
      <c r="L86">
        <v>1374</v>
      </c>
      <c r="N86">
        <v>1013</v>
      </c>
      <c r="O86" t="s">
        <v>448</v>
      </c>
      <c r="P86" t="s">
        <v>448</v>
      </c>
      <c r="Q86">
        <v>1</v>
      </c>
      <c r="X86">
        <v>2.79</v>
      </c>
      <c r="Y86">
        <v>1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2.79</v>
      </c>
      <c r="AH86">
        <v>2</v>
      </c>
      <c r="AI86">
        <v>28045272</v>
      </c>
      <c r="AJ86">
        <v>94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ROW(Source!A54)</f>
        <v>54</v>
      </c>
      <c r="B87">
        <v>28045614</v>
      </c>
      <c r="C87">
        <v>28045613</v>
      </c>
      <c r="D87">
        <v>25412930</v>
      </c>
      <c r="E87">
        <v>1</v>
      </c>
      <c r="F87">
        <v>1</v>
      </c>
      <c r="G87">
        <v>1</v>
      </c>
      <c r="H87">
        <v>1</v>
      </c>
      <c r="I87" t="s">
        <v>411</v>
      </c>
      <c r="J87" t="s">
        <v>6</v>
      </c>
      <c r="K87" t="s">
        <v>412</v>
      </c>
      <c r="L87">
        <v>1191</v>
      </c>
      <c r="N87">
        <v>1013</v>
      </c>
      <c r="O87" t="s">
        <v>401</v>
      </c>
      <c r="P87" t="s">
        <v>401</v>
      </c>
      <c r="Q87">
        <v>1</v>
      </c>
      <c r="X87">
        <v>4.49</v>
      </c>
      <c r="Y87">
        <v>0</v>
      </c>
      <c r="Z87">
        <v>0</v>
      </c>
      <c r="AA87">
        <v>0</v>
      </c>
      <c r="AB87">
        <v>9.4</v>
      </c>
      <c r="AC87">
        <v>0</v>
      </c>
      <c r="AD87">
        <v>1</v>
      </c>
      <c r="AE87">
        <v>1</v>
      </c>
      <c r="AF87" t="s">
        <v>6</v>
      </c>
      <c r="AG87">
        <v>4.49</v>
      </c>
      <c r="AH87">
        <v>2</v>
      </c>
      <c r="AI87">
        <v>28045614</v>
      </c>
      <c r="AJ87">
        <v>95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ROW(Source!A54)</f>
        <v>54</v>
      </c>
      <c r="B88">
        <v>28045615</v>
      </c>
      <c r="C88">
        <v>28045613</v>
      </c>
      <c r="D88">
        <v>25412928</v>
      </c>
      <c r="E88">
        <v>1</v>
      </c>
      <c r="F88">
        <v>1</v>
      </c>
      <c r="G88">
        <v>1</v>
      </c>
      <c r="H88">
        <v>1</v>
      </c>
      <c r="I88" t="s">
        <v>413</v>
      </c>
      <c r="J88" t="s">
        <v>6</v>
      </c>
      <c r="K88" t="s">
        <v>414</v>
      </c>
      <c r="L88">
        <v>1191</v>
      </c>
      <c r="N88">
        <v>1013</v>
      </c>
      <c r="O88" t="s">
        <v>401</v>
      </c>
      <c r="P88" t="s">
        <v>401</v>
      </c>
      <c r="Q88">
        <v>1</v>
      </c>
      <c r="X88">
        <v>0.02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2</v>
      </c>
      <c r="AF88" t="s">
        <v>6</v>
      </c>
      <c r="AG88">
        <v>0.02</v>
      </c>
      <c r="AH88">
        <v>2</v>
      </c>
      <c r="AI88">
        <v>28045615</v>
      </c>
      <c r="AJ88">
        <v>96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ROW(Source!A54)</f>
        <v>54</v>
      </c>
      <c r="B89">
        <v>28045616</v>
      </c>
      <c r="C89">
        <v>28045613</v>
      </c>
      <c r="D89">
        <v>25230220</v>
      </c>
      <c r="E89">
        <v>1</v>
      </c>
      <c r="F89">
        <v>1</v>
      </c>
      <c r="G89">
        <v>1</v>
      </c>
      <c r="H89">
        <v>2</v>
      </c>
      <c r="I89" t="s">
        <v>415</v>
      </c>
      <c r="J89" t="s">
        <v>416</v>
      </c>
      <c r="K89" t="s">
        <v>417</v>
      </c>
      <c r="L89">
        <v>1368</v>
      </c>
      <c r="N89">
        <v>1011</v>
      </c>
      <c r="O89" t="s">
        <v>405</v>
      </c>
      <c r="P89" t="s">
        <v>405</v>
      </c>
      <c r="Q89">
        <v>1</v>
      </c>
      <c r="X89">
        <v>0.01</v>
      </c>
      <c r="Y89">
        <v>0</v>
      </c>
      <c r="Z89">
        <v>111.99</v>
      </c>
      <c r="AA89">
        <v>13.5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0.01</v>
      </c>
      <c r="AH89">
        <v>2</v>
      </c>
      <c r="AI89">
        <v>28045616</v>
      </c>
      <c r="AJ89">
        <v>97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ROW(Source!A54)</f>
        <v>54</v>
      </c>
      <c r="B90">
        <v>28045617</v>
      </c>
      <c r="C90">
        <v>28045613</v>
      </c>
      <c r="D90">
        <v>25231607</v>
      </c>
      <c r="E90">
        <v>1</v>
      </c>
      <c r="F90">
        <v>1</v>
      </c>
      <c r="G90">
        <v>1</v>
      </c>
      <c r="H90">
        <v>2</v>
      </c>
      <c r="I90" t="s">
        <v>421</v>
      </c>
      <c r="J90" t="s">
        <v>422</v>
      </c>
      <c r="K90" t="s">
        <v>423</v>
      </c>
      <c r="L90">
        <v>1368</v>
      </c>
      <c r="N90">
        <v>1011</v>
      </c>
      <c r="O90" t="s">
        <v>405</v>
      </c>
      <c r="P90" t="s">
        <v>405</v>
      </c>
      <c r="Q90">
        <v>1</v>
      </c>
      <c r="X90">
        <v>0.01</v>
      </c>
      <c r="Y90">
        <v>0</v>
      </c>
      <c r="Z90">
        <v>65.709999999999994</v>
      </c>
      <c r="AA90">
        <v>11.6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0.01</v>
      </c>
      <c r="AH90">
        <v>2</v>
      </c>
      <c r="AI90">
        <v>28045617</v>
      </c>
      <c r="AJ90">
        <v>98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ROW(Source!A54)</f>
        <v>54</v>
      </c>
      <c r="B91">
        <v>28045618</v>
      </c>
      <c r="C91">
        <v>28045613</v>
      </c>
      <c r="D91">
        <v>25150263</v>
      </c>
      <c r="E91">
        <v>1</v>
      </c>
      <c r="F91">
        <v>1</v>
      </c>
      <c r="G91">
        <v>1</v>
      </c>
      <c r="H91">
        <v>3</v>
      </c>
      <c r="I91" t="s">
        <v>496</v>
      </c>
      <c r="J91" t="s">
        <v>497</v>
      </c>
      <c r="K91" t="s">
        <v>498</v>
      </c>
      <c r="L91">
        <v>1346</v>
      </c>
      <c r="N91">
        <v>1009</v>
      </c>
      <c r="O91" t="s">
        <v>197</v>
      </c>
      <c r="P91" t="s">
        <v>197</v>
      </c>
      <c r="Q91">
        <v>1</v>
      </c>
      <c r="X91">
        <v>0.16</v>
      </c>
      <c r="Y91">
        <v>30.4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0.16</v>
      </c>
      <c r="AH91">
        <v>2</v>
      </c>
      <c r="AI91">
        <v>28045618</v>
      </c>
      <c r="AJ91">
        <v>99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ROW(Source!A54)</f>
        <v>54</v>
      </c>
      <c r="B92">
        <v>28045619</v>
      </c>
      <c r="C92">
        <v>28045613</v>
      </c>
      <c r="D92">
        <v>25150542</v>
      </c>
      <c r="E92">
        <v>1</v>
      </c>
      <c r="F92">
        <v>1</v>
      </c>
      <c r="G92">
        <v>1</v>
      </c>
      <c r="H92">
        <v>3</v>
      </c>
      <c r="I92" t="s">
        <v>499</v>
      </c>
      <c r="J92" t="s">
        <v>500</v>
      </c>
      <c r="K92" t="s">
        <v>501</v>
      </c>
      <c r="L92">
        <v>1348</v>
      </c>
      <c r="N92">
        <v>1009</v>
      </c>
      <c r="O92" t="s">
        <v>24</v>
      </c>
      <c r="P92" t="s">
        <v>24</v>
      </c>
      <c r="Q92">
        <v>1000</v>
      </c>
      <c r="X92">
        <v>4.2999999999999999E-4</v>
      </c>
      <c r="Y92">
        <v>1820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4.2999999999999999E-4</v>
      </c>
      <c r="AH92">
        <v>2</v>
      </c>
      <c r="AI92">
        <v>28045619</v>
      </c>
      <c r="AJ92">
        <v>100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ROW(Source!A54)</f>
        <v>54</v>
      </c>
      <c r="B93">
        <v>28045620</v>
      </c>
      <c r="C93">
        <v>28045613</v>
      </c>
      <c r="D93">
        <v>25186459</v>
      </c>
      <c r="E93">
        <v>1</v>
      </c>
      <c r="F93">
        <v>1</v>
      </c>
      <c r="G93">
        <v>1</v>
      </c>
      <c r="H93">
        <v>3</v>
      </c>
      <c r="I93" t="s">
        <v>502</v>
      </c>
      <c r="J93" t="s">
        <v>503</v>
      </c>
      <c r="K93" t="s">
        <v>504</v>
      </c>
      <c r="L93">
        <v>1346</v>
      </c>
      <c r="N93">
        <v>1009</v>
      </c>
      <c r="O93" t="s">
        <v>197</v>
      </c>
      <c r="P93" t="s">
        <v>197</v>
      </c>
      <c r="Q93">
        <v>1</v>
      </c>
      <c r="X93">
        <v>0.02</v>
      </c>
      <c r="Y93">
        <v>28.6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6</v>
      </c>
      <c r="AG93">
        <v>0.02</v>
      </c>
      <c r="AH93">
        <v>2</v>
      </c>
      <c r="AI93">
        <v>28045620</v>
      </c>
      <c r="AJ93">
        <v>101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ROW(Source!A54)</f>
        <v>54</v>
      </c>
      <c r="B94">
        <v>28045621</v>
      </c>
      <c r="C94">
        <v>28045613</v>
      </c>
      <c r="D94">
        <v>25200133</v>
      </c>
      <c r="E94">
        <v>1</v>
      </c>
      <c r="F94">
        <v>1</v>
      </c>
      <c r="G94">
        <v>1</v>
      </c>
      <c r="H94">
        <v>3</v>
      </c>
      <c r="I94" t="s">
        <v>505</v>
      </c>
      <c r="J94" t="s">
        <v>506</v>
      </c>
      <c r="K94" t="s">
        <v>507</v>
      </c>
      <c r="L94">
        <v>1355</v>
      </c>
      <c r="N94">
        <v>1010</v>
      </c>
      <c r="O94" t="s">
        <v>495</v>
      </c>
      <c r="P94" t="s">
        <v>495</v>
      </c>
      <c r="Q94">
        <v>100</v>
      </c>
      <c r="X94">
        <v>0.05</v>
      </c>
      <c r="Y94">
        <v>66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6</v>
      </c>
      <c r="AG94">
        <v>0.05</v>
      </c>
      <c r="AH94">
        <v>2</v>
      </c>
      <c r="AI94">
        <v>28045621</v>
      </c>
      <c r="AJ94">
        <v>102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ROW(Source!A54)</f>
        <v>54</v>
      </c>
      <c r="B95">
        <v>28045622</v>
      </c>
      <c r="C95">
        <v>28045613</v>
      </c>
      <c r="D95">
        <v>25200185</v>
      </c>
      <c r="E95">
        <v>1</v>
      </c>
      <c r="F95">
        <v>1</v>
      </c>
      <c r="G95">
        <v>1</v>
      </c>
      <c r="H95">
        <v>3</v>
      </c>
      <c r="I95" t="s">
        <v>508</v>
      </c>
      <c r="J95" t="s">
        <v>509</v>
      </c>
      <c r="K95" t="s">
        <v>510</v>
      </c>
      <c r="L95">
        <v>1356</v>
      </c>
      <c r="N95">
        <v>1010</v>
      </c>
      <c r="O95" t="s">
        <v>511</v>
      </c>
      <c r="P95" t="s">
        <v>511</v>
      </c>
      <c r="Q95">
        <v>1000</v>
      </c>
      <c r="X95">
        <v>1.2200000000000001E-2</v>
      </c>
      <c r="Y95">
        <v>75.400000000000006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6</v>
      </c>
      <c r="AG95">
        <v>1.2200000000000001E-2</v>
      </c>
      <c r="AH95">
        <v>2</v>
      </c>
      <c r="AI95">
        <v>28045622</v>
      </c>
      <c r="AJ95">
        <v>103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ROW(Source!A54)</f>
        <v>54</v>
      </c>
      <c r="B96">
        <v>28045623</v>
      </c>
      <c r="C96">
        <v>28045613</v>
      </c>
      <c r="D96">
        <v>25147235</v>
      </c>
      <c r="E96">
        <v>17</v>
      </c>
      <c r="F96">
        <v>1</v>
      </c>
      <c r="G96">
        <v>1</v>
      </c>
      <c r="H96">
        <v>3</v>
      </c>
      <c r="I96" t="s">
        <v>446</v>
      </c>
      <c r="J96" t="s">
        <v>6</v>
      </c>
      <c r="K96" t="s">
        <v>447</v>
      </c>
      <c r="L96">
        <v>1374</v>
      </c>
      <c r="N96">
        <v>1013</v>
      </c>
      <c r="O96" t="s">
        <v>448</v>
      </c>
      <c r="P96" t="s">
        <v>448</v>
      </c>
      <c r="Q96">
        <v>1</v>
      </c>
      <c r="X96">
        <v>0.84</v>
      </c>
      <c r="Y96">
        <v>1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0.84</v>
      </c>
      <c r="AH96">
        <v>2</v>
      </c>
      <c r="AI96">
        <v>28045623</v>
      </c>
      <c r="AJ96">
        <v>105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ROW(Source!A55)</f>
        <v>55</v>
      </c>
      <c r="B97">
        <v>28045614</v>
      </c>
      <c r="C97">
        <v>28045613</v>
      </c>
      <c r="D97">
        <v>25412930</v>
      </c>
      <c r="E97">
        <v>1</v>
      </c>
      <c r="F97">
        <v>1</v>
      </c>
      <c r="G97">
        <v>1</v>
      </c>
      <c r="H97">
        <v>1</v>
      </c>
      <c r="I97" t="s">
        <v>411</v>
      </c>
      <c r="J97" t="s">
        <v>6</v>
      </c>
      <c r="K97" t="s">
        <v>412</v>
      </c>
      <c r="L97">
        <v>1191</v>
      </c>
      <c r="N97">
        <v>1013</v>
      </c>
      <c r="O97" t="s">
        <v>401</v>
      </c>
      <c r="P97" t="s">
        <v>401</v>
      </c>
      <c r="Q97">
        <v>1</v>
      </c>
      <c r="X97">
        <v>4.49</v>
      </c>
      <c r="Y97">
        <v>0</v>
      </c>
      <c r="Z97">
        <v>0</v>
      </c>
      <c r="AA97">
        <v>0</v>
      </c>
      <c r="AB97">
        <v>9.4</v>
      </c>
      <c r="AC97">
        <v>0</v>
      </c>
      <c r="AD97">
        <v>1</v>
      </c>
      <c r="AE97">
        <v>1</v>
      </c>
      <c r="AF97" t="s">
        <v>6</v>
      </c>
      <c r="AG97">
        <v>4.49</v>
      </c>
      <c r="AH97">
        <v>2</v>
      </c>
      <c r="AI97">
        <v>28045614</v>
      </c>
      <c r="AJ97">
        <v>106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ROW(Source!A55)</f>
        <v>55</v>
      </c>
      <c r="B98">
        <v>28045615</v>
      </c>
      <c r="C98">
        <v>28045613</v>
      </c>
      <c r="D98">
        <v>25412928</v>
      </c>
      <c r="E98">
        <v>1</v>
      </c>
      <c r="F98">
        <v>1</v>
      </c>
      <c r="G98">
        <v>1</v>
      </c>
      <c r="H98">
        <v>1</v>
      </c>
      <c r="I98" t="s">
        <v>413</v>
      </c>
      <c r="J98" t="s">
        <v>6</v>
      </c>
      <c r="K98" t="s">
        <v>414</v>
      </c>
      <c r="L98">
        <v>1191</v>
      </c>
      <c r="N98">
        <v>1013</v>
      </c>
      <c r="O98" t="s">
        <v>401</v>
      </c>
      <c r="P98" t="s">
        <v>401</v>
      </c>
      <c r="Q98">
        <v>1</v>
      </c>
      <c r="X98">
        <v>0.02</v>
      </c>
      <c r="Y98">
        <v>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2</v>
      </c>
      <c r="AF98" t="s">
        <v>6</v>
      </c>
      <c r="AG98">
        <v>0.02</v>
      </c>
      <c r="AH98">
        <v>2</v>
      </c>
      <c r="AI98">
        <v>28045615</v>
      </c>
      <c r="AJ98">
        <v>107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ROW(Source!A55)</f>
        <v>55</v>
      </c>
      <c r="B99">
        <v>28045616</v>
      </c>
      <c r="C99">
        <v>28045613</v>
      </c>
      <c r="D99">
        <v>25230220</v>
      </c>
      <c r="E99">
        <v>1</v>
      </c>
      <c r="F99">
        <v>1</v>
      </c>
      <c r="G99">
        <v>1</v>
      </c>
      <c r="H99">
        <v>2</v>
      </c>
      <c r="I99" t="s">
        <v>415</v>
      </c>
      <c r="J99" t="s">
        <v>416</v>
      </c>
      <c r="K99" t="s">
        <v>417</v>
      </c>
      <c r="L99">
        <v>1368</v>
      </c>
      <c r="N99">
        <v>1011</v>
      </c>
      <c r="O99" t="s">
        <v>405</v>
      </c>
      <c r="P99" t="s">
        <v>405</v>
      </c>
      <c r="Q99">
        <v>1</v>
      </c>
      <c r="X99">
        <v>0.01</v>
      </c>
      <c r="Y99">
        <v>0</v>
      </c>
      <c r="Z99">
        <v>111.99</v>
      </c>
      <c r="AA99">
        <v>13.5</v>
      </c>
      <c r="AB99">
        <v>0</v>
      </c>
      <c r="AC99">
        <v>0</v>
      </c>
      <c r="AD99">
        <v>1</v>
      </c>
      <c r="AE99">
        <v>0</v>
      </c>
      <c r="AF99" t="s">
        <v>6</v>
      </c>
      <c r="AG99">
        <v>0.01</v>
      </c>
      <c r="AH99">
        <v>2</v>
      </c>
      <c r="AI99">
        <v>28045616</v>
      </c>
      <c r="AJ99">
        <v>108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ROW(Source!A55)</f>
        <v>55</v>
      </c>
      <c r="B100">
        <v>28045617</v>
      </c>
      <c r="C100">
        <v>28045613</v>
      </c>
      <c r="D100">
        <v>25231607</v>
      </c>
      <c r="E100">
        <v>1</v>
      </c>
      <c r="F100">
        <v>1</v>
      </c>
      <c r="G100">
        <v>1</v>
      </c>
      <c r="H100">
        <v>2</v>
      </c>
      <c r="I100" t="s">
        <v>421</v>
      </c>
      <c r="J100" t="s">
        <v>422</v>
      </c>
      <c r="K100" t="s">
        <v>423</v>
      </c>
      <c r="L100">
        <v>1368</v>
      </c>
      <c r="N100">
        <v>1011</v>
      </c>
      <c r="O100" t="s">
        <v>405</v>
      </c>
      <c r="P100" t="s">
        <v>405</v>
      </c>
      <c r="Q100">
        <v>1</v>
      </c>
      <c r="X100">
        <v>0.01</v>
      </c>
      <c r="Y100">
        <v>0</v>
      </c>
      <c r="Z100">
        <v>65.709999999999994</v>
      </c>
      <c r="AA100">
        <v>11.6</v>
      </c>
      <c r="AB100">
        <v>0</v>
      </c>
      <c r="AC100">
        <v>0</v>
      </c>
      <c r="AD100">
        <v>1</v>
      </c>
      <c r="AE100">
        <v>0</v>
      </c>
      <c r="AF100" t="s">
        <v>6</v>
      </c>
      <c r="AG100">
        <v>0.01</v>
      </c>
      <c r="AH100">
        <v>2</v>
      </c>
      <c r="AI100">
        <v>28045617</v>
      </c>
      <c r="AJ100">
        <v>109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ROW(Source!A55)</f>
        <v>55</v>
      </c>
      <c r="B101">
        <v>28045618</v>
      </c>
      <c r="C101">
        <v>28045613</v>
      </c>
      <c r="D101">
        <v>25150263</v>
      </c>
      <c r="E101">
        <v>1</v>
      </c>
      <c r="F101">
        <v>1</v>
      </c>
      <c r="G101">
        <v>1</v>
      </c>
      <c r="H101">
        <v>3</v>
      </c>
      <c r="I101" t="s">
        <v>496</v>
      </c>
      <c r="J101" t="s">
        <v>497</v>
      </c>
      <c r="K101" t="s">
        <v>498</v>
      </c>
      <c r="L101">
        <v>1346</v>
      </c>
      <c r="N101">
        <v>1009</v>
      </c>
      <c r="O101" t="s">
        <v>197</v>
      </c>
      <c r="P101" t="s">
        <v>197</v>
      </c>
      <c r="Q101">
        <v>1</v>
      </c>
      <c r="X101">
        <v>0.16</v>
      </c>
      <c r="Y101">
        <v>30.4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0.16</v>
      </c>
      <c r="AH101">
        <v>2</v>
      </c>
      <c r="AI101">
        <v>28045618</v>
      </c>
      <c r="AJ101">
        <v>110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ROW(Source!A55)</f>
        <v>55</v>
      </c>
      <c r="B102">
        <v>28045619</v>
      </c>
      <c r="C102">
        <v>28045613</v>
      </c>
      <c r="D102">
        <v>25150542</v>
      </c>
      <c r="E102">
        <v>1</v>
      </c>
      <c r="F102">
        <v>1</v>
      </c>
      <c r="G102">
        <v>1</v>
      </c>
      <c r="H102">
        <v>3</v>
      </c>
      <c r="I102" t="s">
        <v>499</v>
      </c>
      <c r="J102" t="s">
        <v>500</v>
      </c>
      <c r="K102" t="s">
        <v>501</v>
      </c>
      <c r="L102">
        <v>1348</v>
      </c>
      <c r="N102">
        <v>1009</v>
      </c>
      <c r="O102" t="s">
        <v>24</v>
      </c>
      <c r="P102" t="s">
        <v>24</v>
      </c>
      <c r="Q102">
        <v>1000</v>
      </c>
      <c r="X102">
        <v>4.2999999999999999E-4</v>
      </c>
      <c r="Y102">
        <v>1820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4.2999999999999999E-4</v>
      </c>
      <c r="AH102">
        <v>2</v>
      </c>
      <c r="AI102">
        <v>28045619</v>
      </c>
      <c r="AJ102">
        <v>111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ROW(Source!A55)</f>
        <v>55</v>
      </c>
      <c r="B103">
        <v>28045620</v>
      </c>
      <c r="C103">
        <v>28045613</v>
      </c>
      <c r="D103">
        <v>25186459</v>
      </c>
      <c r="E103">
        <v>1</v>
      </c>
      <c r="F103">
        <v>1</v>
      </c>
      <c r="G103">
        <v>1</v>
      </c>
      <c r="H103">
        <v>3</v>
      </c>
      <c r="I103" t="s">
        <v>502</v>
      </c>
      <c r="J103" t="s">
        <v>503</v>
      </c>
      <c r="K103" t="s">
        <v>504</v>
      </c>
      <c r="L103">
        <v>1346</v>
      </c>
      <c r="N103">
        <v>1009</v>
      </c>
      <c r="O103" t="s">
        <v>197</v>
      </c>
      <c r="P103" t="s">
        <v>197</v>
      </c>
      <c r="Q103">
        <v>1</v>
      </c>
      <c r="X103">
        <v>0.02</v>
      </c>
      <c r="Y103">
        <v>28.6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0.02</v>
      </c>
      <c r="AH103">
        <v>2</v>
      </c>
      <c r="AI103">
        <v>28045620</v>
      </c>
      <c r="AJ103">
        <v>112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ROW(Source!A55)</f>
        <v>55</v>
      </c>
      <c r="B104">
        <v>28045621</v>
      </c>
      <c r="C104">
        <v>28045613</v>
      </c>
      <c r="D104">
        <v>25200133</v>
      </c>
      <c r="E104">
        <v>1</v>
      </c>
      <c r="F104">
        <v>1</v>
      </c>
      <c r="G104">
        <v>1</v>
      </c>
      <c r="H104">
        <v>3</v>
      </c>
      <c r="I104" t="s">
        <v>505</v>
      </c>
      <c r="J104" t="s">
        <v>506</v>
      </c>
      <c r="K104" t="s">
        <v>507</v>
      </c>
      <c r="L104">
        <v>1355</v>
      </c>
      <c r="N104">
        <v>1010</v>
      </c>
      <c r="O104" t="s">
        <v>495</v>
      </c>
      <c r="P104" t="s">
        <v>495</v>
      </c>
      <c r="Q104">
        <v>100</v>
      </c>
      <c r="X104">
        <v>0.05</v>
      </c>
      <c r="Y104">
        <v>66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6</v>
      </c>
      <c r="AG104">
        <v>0.05</v>
      </c>
      <c r="AH104">
        <v>2</v>
      </c>
      <c r="AI104">
        <v>28045621</v>
      </c>
      <c r="AJ104">
        <v>113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ROW(Source!A55)</f>
        <v>55</v>
      </c>
      <c r="B105">
        <v>28045622</v>
      </c>
      <c r="C105">
        <v>28045613</v>
      </c>
      <c r="D105">
        <v>25200185</v>
      </c>
      <c r="E105">
        <v>1</v>
      </c>
      <c r="F105">
        <v>1</v>
      </c>
      <c r="G105">
        <v>1</v>
      </c>
      <c r="H105">
        <v>3</v>
      </c>
      <c r="I105" t="s">
        <v>508</v>
      </c>
      <c r="J105" t="s">
        <v>509</v>
      </c>
      <c r="K105" t="s">
        <v>510</v>
      </c>
      <c r="L105">
        <v>1356</v>
      </c>
      <c r="N105">
        <v>1010</v>
      </c>
      <c r="O105" t="s">
        <v>511</v>
      </c>
      <c r="P105" t="s">
        <v>511</v>
      </c>
      <c r="Q105">
        <v>1000</v>
      </c>
      <c r="X105">
        <v>1.2200000000000001E-2</v>
      </c>
      <c r="Y105">
        <v>75.400000000000006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6</v>
      </c>
      <c r="AG105">
        <v>1.2200000000000001E-2</v>
      </c>
      <c r="AH105">
        <v>2</v>
      </c>
      <c r="AI105">
        <v>28045622</v>
      </c>
      <c r="AJ105">
        <v>114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ROW(Source!A55)</f>
        <v>55</v>
      </c>
      <c r="B106">
        <v>28045623</v>
      </c>
      <c r="C106">
        <v>28045613</v>
      </c>
      <c r="D106">
        <v>25147235</v>
      </c>
      <c r="E106">
        <v>17</v>
      </c>
      <c r="F106">
        <v>1</v>
      </c>
      <c r="G106">
        <v>1</v>
      </c>
      <c r="H106">
        <v>3</v>
      </c>
      <c r="I106" t="s">
        <v>446</v>
      </c>
      <c r="J106" t="s">
        <v>6</v>
      </c>
      <c r="K106" t="s">
        <v>447</v>
      </c>
      <c r="L106">
        <v>1374</v>
      </c>
      <c r="N106">
        <v>1013</v>
      </c>
      <c r="O106" t="s">
        <v>448</v>
      </c>
      <c r="P106" t="s">
        <v>448</v>
      </c>
      <c r="Q106">
        <v>1</v>
      </c>
      <c r="X106">
        <v>0.84</v>
      </c>
      <c r="Y106">
        <v>1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0.84</v>
      </c>
      <c r="AH106">
        <v>2</v>
      </c>
      <c r="AI106">
        <v>28045623</v>
      </c>
      <c r="AJ106">
        <v>116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ROW(Source!A58)</f>
        <v>58</v>
      </c>
      <c r="B107">
        <v>28045627</v>
      </c>
      <c r="C107">
        <v>28045626</v>
      </c>
      <c r="D107">
        <v>25412930</v>
      </c>
      <c r="E107">
        <v>1</v>
      </c>
      <c r="F107">
        <v>1</v>
      </c>
      <c r="G107">
        <v>1</v>
      </c>
      <c r="H107">
        <v>1</v>
      </c>
      <c r="I107" t="s">
        <v>411</v>
      </c>
      <c r="J107" t="s">
        <v>6</v>
      </c>
      <c r="K107" t="s">
        <v>412</v>
      </c>
      <c r="L107">
        <v>1191</v>
      </c>
      <c r="N107">
        <v>1013</v>
      </c>
      <c r="O107" t="s">
        <v>401</v>
      </c>
      <c r="P107" t="s">
        <v>401</v>
      </c>
      <c r="Q107">
        <v>1</v>
      </c>
      <c r="X107">
        <v>6.29</v>
      </c>
      <c r="Y107">
        <v>0</v>
      </c>
      <c r="Z107">
        <v>0</v>
      </c>
      <c r="AA107">
        <v>0</v>
      </c>
      <c r="AB107">
        <v>9.4</v>
      </c>
      <c r="AC107">
        <v>0</v>
      </c>
      <c r="AD107">
        <v>1</v>
      </c>
      <c r="AE107">
        <v>1</v>
      </c>
      <c r="AF107" t="s">
        <v>6</v>
      </c>
      <c r="AG107">
        <v>6.29</v>
      </c>
      <c r="AH107">
        <v>2</v>
      </c>
      <c r="AI107">
        <v>28045627</v>
      </c>
      <c r="AJ107">
        <v>117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ROW(Source!A58)</f>
        <v>58</v>
      </c>
      <c r="B108">
        <v>28045628</v>
      </c>
      <c r="C108">
        <v>28045626</v>
      </c>
      <c r="D108">
        <v>25412928</v>
      </c>
      <c r="E108">
        <v>1</v>
      </c>
      <c r="F108">
        <v>1</v>
      </c>
      <c r="G108">
        <v>1</v>
      </c>
      <c r="H108">
        <v>1</v>
      </c>
      <c r="I108" t="s">
        <v>413</v>
      </c>
      <c r="J108" t="s">
        <v>6</v>
      </c>
      <c r="K108" t="s">
        <v>414</v>
      </c>
      <c r="L108">
        <v>1191</v>
      </c>
      <c r="N108">
        <v>1013</v>
      </c>
      <c r="O108" t="s">
        <v>401</v>
      </c>
      <c r="P108" t="s">
        <v>401</v>
      </c>
      <c r="Q108">
        <v>1</v>
      </c>
      <c r="X108">
        <v>0.06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2</v>
      </c>
      <c r="AF108" t="s">
        <v>6</v>
      </c>
      <c r="AG108">
        <v>0.06</v>
      </c>
      <c r="AH108">
        <v>2</v>
      </c>
      <c r="AI108">
        <v>28045628</v>
      </c>
      <c r="AJ108">
        <v>118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ROW(Source!A58)</f>
        <v>58</v>
      </c>
      <c r="B109">
        <v>28045629</v>
      </c>
      <c r="C109">
        <v>28045626</v>
      </c>
      <c r="D109">
        <v>25230220</v>
      </c>
      <c r="E109">
        <v>1</v>
      </c>
      <c r="F109">
        <v>1</v>
      </c>
      <c r="G109">
        <v>1</v>
      </c>
      <c r="H109">
        <v>2</v>
      </c>
      <c r="I109" t="s">
        <v>415</v>
      </c>
      <c r="J109" t="s">
        <v>416</v>
      </c>
      <c r="K109" t="s">
        <v>417</v>
      </c>
      <c r="L109">
        <v>1368</v>
      </c>
      <c r="N109">
        <v>1011</v>
      </c>
      <c r="O109" t="s">
        <v>405</v>
      </c>
      <c r="P109" t="s">
        <v>405</v>
      </c>
      <c r="Q109">
        <v>1</v>
      </c>
      <c r="X109">
        <v>0.03</v>
      </c>
      <c r="Y109">
        <v>0</v>
      </c>
      <c r="Z109">
        <v>111.99</v>
      </c>
      <c r="AA109">
        <v>13.5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0.03</v>
      </c>
      <c r="AH109">
        <v>2</v>
      </c>
      <c r="AI109">
        <v>28045629</v>
      </c>
      <c r="AJ109">
        <v>119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ROW(Source!A58)</f>
        <v>58</v>
      </c>
      <c r="B110">
        <v>28045630</v>
      </c>
      <c r="C110">
        <v>28045626</v>
      </c>
      <c r="D110">
        <v>25231607</v>
      </c>
      <c r="E110">
        <v>1</v>
      </c>
      <c r="F110">
        <v>1</v>
      </c>
      <c r="G110">
        <v>1</v>
      </c>
      <c r="H110">
        <v>2</v>
      </c>
      <c r="I110" t="s">
        <v>421</v>
      </c>
      <c r="J110" t="s">
        <v>422</v>
      </c>
      <c r="K110" t="s">
        <v>423</v>
      </c>
      <c r="L110">
        <v>1368</v>
      </c>
      <c r="N110">
        <v>1011</v>
      </c>
      <c r="O110" t="s">
        <v>405</v>
      </c>
      <c r="P110" t="s">
        <v>405</v>
      </c>
      <c r="Q110">
        <v>1</v>
      </c>
      <c r="X110">
        <v>0.03</v>
      </c>
      <c r="Y110">
        <v>0</v>
      </c>
      <c r="Z110">
        <v>65.709999999999994</v>
      </c>
      <c r="AA110">
        <v>11.6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0.03</v>
      </c>
      <c r="AH110">
        <v>2</v>
      </c>
      <c r="AI110">
        <v>28045630</v>
      </c>
      <c r="AJ110">
        <v>120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ROW(Source!A58)</f>
        <v>58</v>
      </c>
      <c r="B111">
        <v>28045631</v>
      </c>
      <c r="C111">
        <v>28045626</v>
      </c>
      <c r="D111">
        <v>25150263</v>
      </c>
      <c r="E111">
        <v>1</v>
      </c>
      <c r="F111">
        <v>1</v>
      </c>
      <c r="G111">
        <v>1</v>
      </c>
      <c r="H111">
        <v>3</v>
      </c>
      <c r="I111" t="s">
        <v>496</v>
      </c>
      <c r="J111" t="s">
        <v>497</v>
      </c>
      <c r="K111" t="s">
        <v>498</v>
      </c>
      <c r="L111">
        <v>1346</v>
      </c>
      <c r="N111">
        <v>1009</v>
      </c>
      <c r="O111" t="s">
        <v>197</v>
      </c>
      <c r="P111" t="s">
        <v>197</v>
      </c>
      <c r="Q111">
        <v>1</v>
      </c>
      <c r="X111">
        <v>0.32</v>
      </c>
      <c r="Y111">
        <v>30.4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6</v>
      </c>
      <c r="AG111">
        <v>0.32</v>
      </c>
      <c r="AH111">
        <v>2</v>
      </c>
      <c r="AI111">
        <v>28045631</v>
      </c>
      <c r="AJ111">
        <v>121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ROW(Source!A58)</f>
        <v>58</v>
      </c>
      <c r="B112">
        <v>28045632</v>
      </c>
      <c r="C112">
        <v>28045626</v>
      </c>
      <c r="D112">
        <v>25150542</v>
      </c>
      <c r="E112">
        <v>1</v>
      </c>
      <c r="F112">
        <v>1</v>
      </c>
      <c r="G112">
        <v>1</v>
      </c>
      <c r="H112">
        <v>3</v>
      </c>
      <c r="I112" t="s">
        <v>499</v>
      </c>
      <c r="J112" t="s">
        <v>500</v>
      </c>
      <c r="K112" t="s">
        <v>501</v>
      </c>
      <c r="L112">
        <v>1348</v>
      </c>
      <c r="N112">
        <v>1009</v>
      </c>
      <c r="O112" t="s">
        <v>24</v>
      </c>
      <c r="P112" t="s">
        <v>24</v>
      </c>
      <c r="Q112">
        <v>1000</v>
      </c>
      <c r="X112">
        <v>1.0499999999999999E-3</v>
      </c>
      <c r="Y112">
        <v>1820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6</v>
      </c>
      <c r="AG112">
        <v>1.0499999999999999E-3</v>
      </c>
      <c r="AH112">
        <v>2</v>
      </c>
      <c r="AI112">
        <v>28045632</v>
      </c>
      <c r="AJ112">
        <v>122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ROW(Source!A58)</f>
        <v>58</v>
      </c>
      <c r="B113">
        <v>28045633</v>
      </c>
      <c r="C113">
        <v>28045626</v>
      </c>
      <c r="D113">
        <v>25186459</v>
      </c>
      <c r="E113">
        <v>1</v>
      </c>
      <c r="F113">
        <v>1</v>
      </c>
      <c r="G113">
        <v>1</v>
      </c>
      <c r="H113">
        <v>3</v>
      </c>
      <c r="I113" t="s">
        <v>502</v>
      </c>
      <c r="J113" t="s">
        <v>503</v>
      </c>
      <c r="K113" t="s">
        <v>504</v>
      </c>
      <c r="L113">
        <v>1346</v>
      </c>
      <c r="N113">
        <v>1009</v>
      </c>
      <c r="O113" t="s">
        <v>197</v>
      </c>
      <c r="P113" t="s">
        <v>197</v>
      </c>
      <c r="Q113">
        <v>1</v>
      </c>
      <c r="X113">
        <v>0.02</v>
      </c>
      <c r="Y113">
        <v>28.6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0.02</v>
      </c>
      <c r="AH113">
        <v>2</v>
      </c>
      <c r="AI113">
        <v>28045633</v>
      </c>
      <c r="AJ113">
        <v>123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ROW(Source!A58)</f>
        <v>58</v>
      </c>
      <c r="B114">
        <v>28045634</v>
      </c>
      <c r="C114">
        <v>28045626</v>
      </c>
      <c r="D114">
        <v>25200137</v>
      </c>
      <c r="E114">
        <v>1</v>
      </c>
      <c r="F114">
        <v>1</v>
      </c>
      <c r="G114">
        <v>1</v>
      </c>
      <c r="H114">
        <v>3</v>
      </c>
      <c r="I114" t="s">
        <v>512</v>
      </c>
      <c r="J114" t="s">
        <v>513</v>
      </c>
      <c r="K114" t="s">
        <v>514</v>
      </c>
      <c r="L114">
        <v>1355</v>
      </c>
      <c r="N114">
        <v>1010</v>
      </c>
      <c r="O114" t="s">
        <v>495</v>
      </c>
      <c r="P114" t="s">
        <v>495</v>
      </c>
      <c r="Q114">
        <v>100</v>
      </c>
      <c r="X114">
        <v>0.05</v>
      </c>
      <c r="Y114">
        <v>143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0.05</v>
      </c>
      <c r="AH114">
        <v>2</v>
      </c>
      <c r="AI114">
        <v>28045634</v>
      </c>
      <c r="AJ114">
        <v>124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ROW(Source!A58)</f>
        <v>58</v>
      </c>
      <c r="B115">
        <v>28045635</v>
      </c>
      <c r="C115">
        <v>28045626</v>
      </c>
      <c r="D115">
        <v>25200187</v>
      </c>
      <c r="E115">
        <v>1</v>
      </c>
      <c r="F115">
        <v>1</v>
      </c>
      <c r="G115">
        <v>1</v>
      </c>
      <c r="H115">
        <v>3</v>
      </c>
      <c r="I115" t="s">
        <v>515</v>
      </c>
      <c r="J115" t="s">
        <v>516</v>
      </c>
      <c r="K115" t="s">
        <v>517</v>
      </c>
      <c r="L115">
        <v>1356</v>
      </c>
      <c r="N115">
        <v>1010</v>
      </c>
      <c r="O115" t="s">
        <v>511</v>
      </c>
      <c r="P115" t="s">
        <v>511</v>
      </c>
      <c r="Q115">
        <v>1000</v>
      </c>
      <c r="X115">
        <v>1.2200000000000001E-2</v>
      </c>
      <c r="Y115">
        <v>176.21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1.2200000000000001E-2</v>
      </c>
      <c r="AH115">
        <v>2</v>
      </c>
      <c r="AI115">
        <v>28045635</v>
      </c>
      <c r="AJ115">
        <v>125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ROW(Source!A58)</f>
        <v>58</v>
      </c>
      <c r="B116">
        <v>28045636</v>
      </c>
      <c r="C116">
        <v>28045626</v>
      </c>
      <c r="D116">
        <v>25147235</v>
      </c>
      <c r="E116">
        <v>17</v>
      </c>
      <c r="F116">
        <v>1</v>
      </c>
      <c r="G116">
        <v>1</v>
      </c>
      <c r="H116">
        <v>3</v>
      </c>
      <c r="I116" t="s">
        <v>446</v>
      </c>
      <c r="J116" t="s">
        <v>6</v>
      </c>
      <c r="K116" t="s">
        <v>447</v>
      </c>
      <c r="L116">
        <v>1374</v>
      </c>
      <c r="N116">
        <v>1013</v>
      </c>
      <c r="O116" t="s">
        <v>448</v>
      </c>
      <c r="P116" t="s">
        <v>448</v>
      </c>
      <c r="Q116">
        <v>1</v>
      </c>
      <c r="X116">
        <v>1.18</v>
      </c>
      <c r="Y116">
        <v>1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6</v>
      </c>
      <c r="AG116">
        <v>1.18</v>
      </c>
      <c r="AH116">
        <v>2</v>
      </c>
      <c r="AI116">
        <v>28045636</v>
      </c>
      <c r="AJ116">
        <v>127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ROW(Source!A59)</f>
        <v>59</v>
      </c>
      <c r="B117">
        <v>28045627</v>
      </c>
      <c r="C117">
        <v>28045626</v>
      </c>
      <c r="D117">
        <v>25412930</v>
      </c>
      <c r="E117">
        <v>1</v>
      </c>
      <c r="F117">
        <v>1</v>
      </c>
      <c r="G117">
        <v>1</v>
      </c>
      <c r="H117">
        <v>1</v>
      </c>
      <c r="I117" t="s">
        <v>411</v>
      </c>
      <c r="J117" t="s">
        <v>6</v>
      </c>
      <c r="K117" t="s">
        <v>412</v>
      </c>
      <c r="L117">
        <v>1191</v>
      </c>
      <c r="N117">
        <v>1013</v>
      </c>
      <c r="O117" t="s">
        <v>401</v>
      </c>
      <c r="P117" t="s">
        <v>401</v>
      </c>
      <c r="Q117">
        <v>1</v>
      </c>
      <c r="X117">
        <v>6.29</v>
      </c>
      <c r="Y117">
        <v>0</v>
      </c>
      <c r="Z117">
        <v>0</v>
      </c>
      <c r="AA117">
        <v>0</v>
      </c>
      <c r="AB117">
        <v>9.4</v>
      </c>
      <c r="AC117">
        <v>0</v>
      </c>
      <c r="AD117">
        <v>1</v>
      </c>
      <c r="AE117">
        <v>1</v>
      </c>
      <c r="AF117" t="s">
        <v>6</v>
      </c>
      <c r="AG117">
        <v>6.29</v>
      </c>
      <c r="AH117">
        <v>2</v>
      </c>
      <c r="AI117">
        <v>28045627</v>
      </c>
      <c r="AJ117">
        <v>128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ROW(Source!A59)</f>
        <v>59</v>
      </c>
      <c r="B118">
        <v>28045628</v>
      </c>
      <c r="C118">
        <v>28045626</v>
      </c>
      <c r="D118">
        <v>25412928</v>
      </c>
      <c r="E118">
        <v>1</v>
      </c>
      <c r="F118">
        <v>1</v>
      </c>
      <c r="G118">
        <v>1</v>
      </c>
      <c r="H118">
        <v>1</v>
      </c>
      <c r="I118" t="s">
        <v>413</v>
      </c>
      <c r="J118" t="s">
        <v>6</v>
      </c>
      <c r="K118" t="s">
        <v>414</v>
      </c>
      <c r="L118">
        <v>1191</v>
      </c>
      <c r="N118">
        <v>1013</v>
      </c>
      <c r="O118" t="s">
        <v>401</v>
      </c>
      <c r="P118" t="s">
        <v>401</v>
      </c>
      <c r="Q118">
        <v>1</v>
      </c>
      <c r="X118">
        <v>0.06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2</v>
      </c>
      <c r="AF118" t="s">
        <v>6</v>
      </c>
      <c r="AG118">
        <v>0.06</v>
      </c>
      <c r="AH118">
        <v>2</v>
      </c>
      <c r="AI118">
        <v>28045628</v>
      </c>
      <c r="AJ118">
        <v>129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ROW(Source!A59)</f>
        <v>59</v>
      </c>
      <c r="B119">
        <v>28045629</v>
      </c>
      <c r="C119">
        <v>28045626</v>
      </c>
      <c r="D119">
        <v>25230220</v>
      </c>
      <c r="E119">
        <v>1</v>
      </c>
      <c r="F119">
        <v>1</v>
      </c>
      <c r="G119">
        <v>1</v>
      </c>
      <c r="H119">
        <v>2</v>
      </c>
      <c r="I119" t="s">
        <v>415</v>
      </c>
      <c r="J119" t="s">
        <v>416</v>
      </c>
      <c r="K119" t="s">
        <v>417</v>
      </c>
      <c r="L119">
        <v>1368</v>
      </c>
      <c r="N119">
        <v>1011</v>
      </c>
      <c r="O119" t="s">
        <v>405</v>
      </c>
      <c r="P119" t="s">
        <v>405</v>
      </c>
      <c r="Q119">
        <v>1</v>
      </c>
      <c r="X119">
        <v>0.03</v>
      </c>
      <c r="Y119">
        <v>0</v>
      </c>
      <c r="Z119">
        <v>111.99</v>
      </c>
      <c r="AA119">
        <v>13.5</v>
      </c>
      <c r="AB119">
        <v>0</v>
      </c>
      <c r="AC119">
        <v>0</v>
      </c>
      <c r="AD119">
        <v>1</v>
      </c>
      <c r="AE119">
        <v>0</v>
      </c>
      <c r="AF119" t="s">
        <v>6</v>
      </c>
      <c r="AG119">
        <v>0.03</v>
      </c>
      <c r="AH119">
        <v>2</v>
      </c>
      <c r="AI119">
        <v>28045629</v>
      </c>
      <c r="AJ119">
        <v>130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ROW(Source!A59)</f>
        <v>59</v>
      </c>
      <c r="B120">
        <v>28045630</v>
      </c>
      <c r="C120">
        <v>28045626</v>
      </c>
      <c r="D120">
        <v>25231607</v>
      </c>
      <c r="E120">
        <v>1</v>
      </c>
      <c r="F120">
        <v>1</v>
      </c>
      <c r="G120">
        <v>1</v>
      </c>
      <c r="H120">
        <v>2</v>
      </c>
      <c r="I120" t="s">
        <v>421</v>
      </c>
      <c r="J120" t="s">
        <v>422</v>
      </c>
      <c r="K120" t="s">
        <v>423</v>
      </c>
      <c r="L120">
        <v>1368</v>
      </c>
      <c r="N120">
        <v>1011</v>
      </c>
      <c r="O120" t="s">
        <v>405</v>
      </c>
      <c r="P120" t="s">
        <v>405</v>
      </c>
      <c r="Q120">
        <v>1</v>
      </c>
      <c r="X120">
        <v>0.03</v>
      </c>
      <c r="Y120">
        <v>0</v>
      </c>
      <c r="Z120">
        <v>65.709999999999994</v>
      </c>
      <c r="AA120">
        <v>11.6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0.03</v>
      </c>
      <c r="AH120">
        <v>2</v>
      </c>
      <c r="AI120">
        <v>28045630</v>
      </c>
      <c r="AJ120">
        <v>131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ROW(Source!A59)</f>
        <v>59</v>
      </c>
      <c r="B121">
        <v>28045631</v>
      </c>
      <c r="C121">
        <v>28045626</v>
      </c>
      <c r="D121">
        <v>25150263</v>
      </c>
      <c r="E121">
        <v>1</v>
      </c>
      <c r="F121">
        <v>1</v>
      </c>
      <c r="G121">
        <v>1</v>
      </c>
      <c r="H121">
        <v>3</v>
      </c>
      <c r="I121" t="s">
        <v>496</v>
      </c>
      <c r="J121" t="s">
        <v>497</v>
      </c>
      <c r="K121" t="s">
        <v>498</v>
      </c>
      <c r="L121">
        <v>1346</v>
      </c>
      <c r="N121">
        <v>1009</v>
      </c>
      <c r="O121" t="s">
        <v>197</v>
      </c>
      <c r="P121" t="s">
        <v>197</v>
      </c>
      <c r="Q121">
        <v>1</v>
      </c>
      <c r="X121">
        <v>0.32</v>
      </c>
      <c r="Y121">
        <v>30.4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6</v>
      </c>
      <c r="AG121">
        <v>0.32</v>
      </c>
      <c r="AH121">
        <v>2</v>
      </c>
      <c r="AI121">
        <v>28045631</v>
      </c>
      <c r="AJ121">
        <v>132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ROW(Source!A59)</f>
        <v>59</v>
      </c>
      <c r="B122">
        <v>28045632</v>
      </c>
      <c r="C122">
        <v>28045626</v>
      </c>
      <c r="D122">
        <v>25150542</v>
      </c>
      <c r="E122">
        <v>1</v>
      </c>
      <c r="F122">
        <v>1</v>
      </c>
      <c r="G122">
        <v>1</v>
      </c>
      <c r="H122">
        <v>3</v>
      </c>
      <c r="I122" t="s">
        <v>499</v>
      </c>
      <c r="J122" t="s">
        <v>500</v>
      </c>
      <c r="K122" t="s">
        <v>501</v>
      </c>
      <c r="L122">
        <v>1348</v>
      </c>
      <c r="N122">
        <v>1009</v>
      </c>
      <c r="O122" t="s">
        <v>24</v>
      </c>
      <c r="P122" t="s">
        <v>24</v>
      </c>
      <c r="Q122">
        <v>1000</v>
      </c>
      <c r="X122">
        <v>1.0499999999999999E-3</v>
      </c>
      <c r="Y122">
        <v>1820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1.0499999999999999E-3</v>
      </c>
      <c r="AH122">
        <v>2</v>
      </c>
      <c r="AI122">
        <v>28045632</v>
      </c>
      <c r="AJ122">
        <v>133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ROW(Source!A59)</f>
        <v>59</v>
      </c>
      <c r="B123">
        <v>28045633</v>
      </c>
      <c r="C123">
        <v>28045626</v>
      </c>
      <c r="D123">
        <v>25186459</v>
      </c>
      <c r="E123">
        <v>1</v>
      </c>
      <c r="F123">
        <v>1</v>
      </c>
      <c r="G123">
        <v>1</v>
      </c>
      <c r="H123">
        <v>3</v>
      </c>
      <c r="I123" t="s">
        <v>502</v>
      </c>
      <c r="J123" t="s">
        <v>503</v>
      </c>
      <c r="K123" t="s">
        <v>504</v>
      </c>
      <c r="L123">
        <v>1346</v>
      </c>
      <c r="N123">
        <v>1009</v>
      </c>
      <c r="O123" t="s">
        <v>197</v>
      </c>
      <c r="P123" t="s">
        <v>197</v>
      </c>
      <c r="Q123">
        <v>1</v>
      </c>
      <c r="X123">
        <v>0.02</v>
      </c>
      <c r="Y123">
        <v>28.6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0.02</v>
      </c>
      <c r="AH123">
        <v>2</v>
      </c>
      <c r="AI123">
        <v>28045633</v>
      </c>
      <c r="AJ123">
        <v>134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ROW(Source!A59)</f>
        <v>59</v>
      </c>
      <c r="B124">
        <v>28045634</v>
      </c>
      <c r="C124">
        <v>28045626</v>
      </c>
      <c r="D124">
        <v>25200137</v>
      </c>
      <c r="E124">
        <v>1</v>
      </c>
      <c r="F124">
        <v>1</v>
      </c>
      <c r="G124">
        <v>1</v>
      </c>
      <c r="H124">
        <v>3</v>
      </c>
      <c r="I124" t="s">
        <v>512</v>
      </c>
      <c r="J124" t="s">
        <v>513</v>
      </c>
      <c r="K124" t="s">
        <v>514</v>
      </c>
      <c r="L124">
        <v>1355</v>
      </c>
      <c r="N124">
        <v>1010</v>
      </c>
      <c r="O124" t="s">
        <v>495</v>
      </c>
      <c r="P124" t="s">
        <v>495</v>
      </c>
      <c r="Q124">
        <v>100</v>
      </c>
      <c r="X124">
        <v>0.05</v>
      </c>
      <c r="Y124">
        <v>143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0.05</v>
      </c>
      <c r="AH124">
        <v>2</v>
      </c>
      <c r="AI124">
        <v>28045634</v>
      </c>
      <c r="AJ124">
        <v>135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ROW(Source!A59)</f>
        <v>59</v>
      </c>
      <c r="B125">
        <v>28045635</v>
      </c>
      <c r="C125">
        <v>28045626</v>
      </c>
      <c r="D125">
        <v>25200187</v>
      </c>
      <c r="E125">
        <v>1</v>
      </c>
      <c r="F125">
        <v>1</v>
      </c>
      <c r="G125">
        <v>1</v>
      </c>
      <c r="H125">
        <v>3</v>
      </c>
      <c r="I125" t="s">
        <v>515</v>
      </c>
      <c r="J125" t="s">
        <v>516</v>
      </c>
      <c r="K125" t="s">
        <v>517</v>
      </c>
      <c r="L125">
        <v>1356</v>
      </c>
      <c r="N125">
        <v>1010</v>
      </c>
      <c r="O125" t="s">
        <v>511</v>
      </c>
      <c r="P125" t="s">
        <v>511</v>
      </c>
      <c r="Q125">
        <v>1000</v>
      </c>
      <c r="X125">
        <v>1.2200000000000001E-2</v>
      </c>
      <c r="Y125">
        <v>176.21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1.2200000000000001E-2</v>
      </c>
      <c r="AH125">
        <v>2</v>
      </c>
      <c r="AI125">
        <v>28045635</v>
      </c>
      <c r="AJ125">
        <v>136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ROW(Source!A59)</f>
        <v>59</v>
      </c>
      <c r="B126">
        <v>28045636</v>
      </c>
      <c r="C126">
        <v>28045626</v>
      </c>
      <c r="D126">
        <v>25147235</v>
      </c>
      <c r="E126">
        <v>17</v>
      </c>
      <c r="F126">
        <v>1</v>
      </c>
      <c r="G126">
        <v>1</v>
      </c>
      <c r="H126">
        <v>3</v>
      </c>
      <c r="I126" t="s">
        <v>446</v>
      </c>
      <c r="J126" t="s">
        <v>6</v>
      </c>
      <c r="K126" t="s">
        <v>447</v>
      </c>
      <c r="L126">
        <v>1374</v>
      </c>
      <c r="N126">
        <v>1013</v>
      </c>
      <c r="O126" t="s">
        <v>448</v>
      </c>
      <c r="P126" t="s">
        <v>448</v>
      </c>
      <c r="Q126">
        <v>1</v>
      </c>
      <c r="X126">
        <v>1.18</v>
      </c>
      <c r="Y126">
        <v>1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1.18</v>
      </c>
      <c r="AH126">
        <v>2</v>
      </c>
      <c r="AI126">
        <v>28045636</v>
      </c>
      <c r="AJ126">
        <v>138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ROW(Source!A62)</f>
        <v>62</v>
      </c>
      <c r="B127">
        <v>28045640</v>
      </c>
      <c r="C127">
        <v>28045639</v>
      </c>
      <c r="D127">
        <v>25412930</v>
      </c>
      <c r="E127">
        <v>1</v>
      </c>
      <c r="F127">
        <v>1</v>
      </c>
      <c r="G127">
        <v>1</v>
      </c>
      <c r="H127">
        <v>1</v>
      </c>
      <c r="I127" t="s">
        <v>411</v>
      </c>
      <c r="J127" t="s">
        <v>6</v>
      </c>
      <c r="K127" t="s">
        <v>412</v>
      </c>
      <c r="L127">
        <v>1191</v>
      </c>
      <c r="N127">
        <v>1013</v>
      </c>
      <c r="O127" t="s">
        <v>401</v>
      </c>
      <c r="P127" t="s">
        <v>401</v>
      </c>
      <c r="Q127">
        <v>1</v>
      </c>
      <c r="X127">
        <v>8.9600000000000009</v>
      </c>
      <c r="Y127">
        <v>0</v>
      </c>
      <c r="Z127">
        <v>0</v>
      </c>
      <c r="AA127">
        <v>0</v>
      </c>
      <c r="AB127">
        <v>9.4</v>
      </c>
      <c r="AC127">
        <v>0</v>
      </c>
      <c r="AD127">
        <v>1</v>
      </c>
      <c r="AE127">
        <v>1</v>
      </c>
      <c r="AF127" t="s">
        <v>6</v>
      </c>
      <c r="AG127">
        <v>8.9600000000000009</v>
      </c>
      <c r="AH127">
        <v>2</v>
      </c>
      <c r="AI127">
        <v>28045640</v>
      </c>
      <c r="AJ127">
        <v>139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ROW(Source!A62)</f>
        <v>62</v>
      </c>
      <c r="B128">
        <v>28045641</v>
      </c>
      <c r="C128">
        <v>28045639</v>
      </c>
      <c r="D128">
        <v>25412928</v>
      </c>
      <c r="E128">
        <v>1</v>
      </c>
      <c r="F128">
        <v>1</v>
      </c>
      <c r="G128">
        <v>1</v>
      </c>
      <c r="H128">
        <v>1</v>
      </c>
      <c r="I128" t="s">
        <v>413</v>
      </c>
      <c r="J128" t="s">
        <v>6</v>
      </c>
      <c r="K128" t="s">
        <v>414</v>
      </c>
      <c r="L128">
        <v>1191</v>
      </c>
      <c r="N128">
        <v>1013</v>
      </c>
      <c r="O128" t="s">
        <v>401</v>
      </c>
      <c r="P128" t="s">
        <v>401</v>
      </c>
      <c r="Q128">
        <v>1</v>
      </c>
      <c r="X128">
        <v>0.12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2</v>
      </c>
      <c r="AF128" t="s">
        <v>6</v>
      </c>
      <c r="AG128">
        <v>0.12</v>
      </c>
      <c r="AH128">
        <v>2</v>
      </c>
      <c r="AI128">
        <v>28045641</v>
      </c>
      <c r="AJ128">
        <v>140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ROW(Source!A62)</f>
        <v>62</v>
      </c>
      <c r="B129">
        <v>28045642</v>
      </c>
      <c r="C129">
        <v>28045639</v>
      </c>
      <c r="D129">
        <v>25230220</v>
      </c>
      <c r="E129">
        <v>1</v>
      </c>
      <c r="F129">
        <v>1</v>
      </c>
      <c r="G129">
        <v>1</v>
      </c>
      <c r="H129">
        <v>2</v>
      </c>
      <c r="I129" t="s">
        <v>415</v>
      </c>
      <c r="J129" t="s">
        <v>416</v>
      </c>
      <c r="K129" t="s">
        <v>417</v>
      </c>
      <c r="L129">
        <v>1368</v>
      </c>
      <c r="N129">
        <v>1011</v>
      </c>
      <c r="O129" t="s">
        <v>405</v>
      </c>
      <c r="P129" t="s">
        <v>405</v>
      </c>
      <c r="Q129">
        <v>1</v>
      </c>
      <c r="X129">
        <v>0.06</v>
      </c>
      <c r="Y129">
        <v>0</v>
      </c>
      <c r="Z129">
        <v>111.99</v>
      </c>
      <c r="AA129">
        <v>13.5</v>
      </c>
      <c r="AB129">
        <v>0</v>
      </c>
      <c r="AC129">
        <v>0</v>
      </c>
      <c r="AD129">
        <v>1</v>
      </c>
      <c r="AE129">
        <v>0</v>
      </c>
      <c r="AF129" t="s">
        <v>6</v>
      </c>
      <c r="AG129">
        <v>0.06</v>
      </c>
      <c r="AH129">
        <v>2</v>
      </c>
      <c r="AI129">
        <v>28045642</v>
      </c>
      <c r="AJ129">
        <v>141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ROW(Source!A62)</f>
        <v>62</v>
      </c>
      <c r="B130">
        <v>28045643</v>
      </c>
      <c r="C130">
        <v>28045639</v>
      </c>
      <c r="D130">
        <v>25231607</v>
      </c>
      <c r="E130">
        <v>1</v>
      </c>
      <c r="F130">
        <v>1</v>
      </c>
      <c r="G130">
        <v>1</v>
      </c>
      <c r="H130">
        <v>2</v>
      </c>
      <c r="I130" t="s">
        <v>421</v>
      </c>
      <c r="J130" t="s">
        <v>422</v>
      </c>
      <c r="K130" t="s">
        <v>423</v>
      </c>
      <c r="L130">
        <v>1368</v>
      </c>
      <c r="N130">
        <v>1011</v>
      </c>
      <c r="O130" t="s">
        <v>405</v>
      </c>
      <c r="P130" t="s">
        <v>405</v>
      </c>
      <c r="Q130">
        <v>1</v>
      </c>
      <c r="X130">
        <v>0.06</v>
      </c>
      <c r="Y130">
        <v>0</v>
      </c>
      <c r="Z130">
        <v>65.709999999999994</v>
      </c>
      <c r="AA130">
        <v>11.6</v>
      </c>
      <c r="AB130">
        <v>0</v>
      </c>
      <c r="AC130">
        <v>0</v>
      </c>
      <c r="AD130">
        <v>1</v>
      </c>
      <c r="AE130">
        <v>0</v>
      </c>
      <c r="AF130" t="s">
        <v>6</v>
      </c>
      <c r="AG130">
        <v>0.06</v>
      </c>
      <c r="AH130">
        <v>2</v>
      </c>
      <c r="AI130">
        <v>28045643</v>
      </c>
      <c r="AJ130">
        <v>142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ROW(Source!A62)</f>
        <v>62</v>
      </c>
      <c r="B131">
        <v>28045644</v>
      </c>
      <c r="C131">
        <v>28045639</v>
      </c>
      <c r="D131">
        <v>25150263</v>
      </c>
      <c r="E131">
        <v>1</v>
      </c>
      <c r="F131">
        <v>1</v>
      </c>
      <c r="G131">
        <v>1</v>
      </c>
      <c r="H131">
        <v>3</v>
      </c>
      <c r="I131" t="s">
        <v>496</v>
      </c>
      <c r="J131" t="s">
        <v>497</v>
      </c>
      <c r="K131" t="s">
        <v>498</v>
      </c>
      <c r="L131">
        <v>1346</v>
      </c>
      <c r="N131">
        <v>1009</v>
      </c>
      <c r="O131" t="s">
        <v>197</v>
      </c>
      <c r="P131" t="s">
        <v>197</v>
      </c>
      <c r="Q131">
        <v>1</v>
      </c>
      <c r="X131">
        <v>0.32</v>
      </c>
      <c r="Y131">
        <v>30.4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6</v>
      </c>
      <c r="AG131">
        <v>0.32</v>
      </c>
      <c r="AH131">
        <v>2</v>
      </c>
      <c r="AI131">
        <v>28045644</v>
      </c>
      <c r="AJ131">
        <v>143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ROW(Source!A62)</f>
        <v>62</v>
      </c>
      <c r="B132">
        <v>28045645</v>
      </c>
      <c r="C132">
        <v>28045639</v>
      </c>
      <c r="D132">
        <v>25150542</v>
      </c>
      <c r="E132">
        <v>1</v>
      </c>
      <c r="F132">
        <v>1</v>
      </c>
      <c r="G132">
        <v>1</v>
      </c>
      <c r="H132">
        <v>3</v>
      </c>
      <c r="I132" t="s">
        <v>499</v>
      </c>
      <c r="J132" t="s">
        <v>500</v>
      </c>
      <c r="K132" t="s">
        <v>501</v>
      </c>
      <c r="L132">
        <v>1348</v>
      </c>
      <c r="N132">
        <v>1009</v>
      </c>
      <c r="O132" t="s">
        <v>24</v>
      </c>
      <c r="P132" t="s">
        <v>24</v>
      </c>
      <c r="Q132">
        <v>1000</v>
      </c>
      <c r="X132">
        <v>1.16E-3</v>
      </c>
      <c r="Y132">
        <v>1820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</v>
      </c>
      <c r="AG132">
        <v>1.16E-3</v>
      </c>
      <c r="AH132">
        <v>2</v>
      </c>
      <c r="AI132">
        <v>28045645</v>
      </c>
      <c r="AJ132">
        <v>144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ROW(Source!A62)</f>
        <v>62</v>
      </c>
      <c r="B133">
        <v>28045646</v>
      </c>
      <c r="C133">
        <v>28045639</v>
      </c>
      <c r="D133">
        <v>25186459</v>
      </c>
      <c r="E133">
        <v>1</v>
      </c>
      <c r="F133">
        <v>1</v>
      </c>
      <c r="G133">
        <v>1</v>
      </c>
      <c r="H133">
        <v>3</v>
      </c>
      <c r="I133" t="s">
        <v>502</v>
      </c>
      <c r="J133" t="s">
        <v>503</v>
      </c>
      <c r="K133" t="s">
        <v>504</v>
      </c>
      <c r="L133">
        <v>1346</v>
      </c>
      <c r="N133">
        <v>1009</v>
      </c>
      <c r="O133" t="s">
        <v>197</v>
      </c>
      <c r="P133" t="s">
        <v>197</v>
      </c>
      <c r="Q133">
        <v>1</v>
      </c>
      <c r="X133">
        <v>0.02</v>
      </c>
      <c r="Y133">
        <v>28.6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6</v>
      </c>
      <c r="AG133">
        <v>0.02</v>
      </c>
      <c r="AH133">
        <v>2</v>
      </c>
      <c r="AI133">
        <v>28045646</v>
      </c>
      <c r="AJ133">
        <v>145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ROW(Source!A62)</f>
        <v>62</v>
      </c>
      <c r="B134">
        <v>28045647</v>
      </c>
      <c r="C134">
        <v>28045639</v>
      </c>
      <c r="D134">
        <v>25200139</v>
      </c>
      <c r="E134">
        <v>1</v>
      </c>
      <c r="F134">
        <v>1</v>
      </c>
      <c r="G134">
        <v>1</v>
      </c>
      <c r="H134">
        <v>3</v>
      </c>
      <c r="I134" t="s">
        <v>518</v>
      </c>
      <c r="J134" t="s">
        <v>519</v>
      </c>
      <c r="K134" t="s">
        <v>520</v>
      </c>
      <c r="L134">
        <v>1355</v>
      </c>
      <c r="N134">
        <v>1010</v>
      </c>
      <c r="O134" t="s">
        <v>495</v>
      </c>
      <c r="P134" t="s">
        <v>495</v>
      </c>
      <c r="Q134">
        <v>100</v>
      </c>
      <c r="X134">
        <v>0.05</v>
      </c>
      <c r="Y134">
        <v>378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6</v>
      </c>
      <c r="AG134">
        <v>0.05</v>
      </c>
      <c r="AH134">
        <v>2</v>
      </c>
      <c r="AI134">
        <v>28045647</v>
      </c>
      <c r="AJ134">
        <v>146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ROW(Source!A62)</f>
        <v>62</v>
      </c>
      <c r="B135">
        <v>28045648</v>
      </c>
      <c r="C135">
        <v>28045639</v>
      </c>
      <c r="D135">
        <v>25200188</v>
      </c>
      <c r="E135">
        <v>1</v>
      </c>
      <c r="F135">
        <v>1</v>
      </c>
      <c r="G135">
        <v>1</v>
      </c>
      <c r="H135">
        <v>3</v>
      </c>
      <c r="I135" t="s">
        <v>521</v>
      </c>
      <c r="J135" t="s">
        <v>522</v>
      </c>
      <c r="K135" t="s">
        <v>523</v>
      </c>
      <c r="L135">
        <v>1356</v>
      </c>
      <c r="N135">
        <v>1010</v>
      </c>
      <c r="O135" t="s">
        <v>511</v>
      </c>
      <c r="P135" t="s">
        <v>511</v>
      </c>
      <c r="Q135">
        <v>1000</v>
      </c>
      <c r="X135">
        <v>1.2200000000000001E-2</v>
      </c>
      <c r="Y135">
        <v>282.02999999999997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1.2200000000000001E-2</v>
      </c>
      <c r="AH135">
        <v>2</v>
      </c>
      <c r="AI135">
        <v>28045648</v>
      </c>
      <c r="AJ135">
        <v>147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ROW(Source!A62)</f>
        <v>62</v>
      </c>
      <c r="B136">
        <v>28045649</v>
      </c>
      <c r="C136">
        <v>28045639</v>
      </c>
      <c r="D136">
        <v>25147235</v>
      </c>
      <c r="E136">
        <v>17</v>
      </c>
      <c r="F136">
        <v>1</v>
      </c>
      <c r="G136">
        <v>1</v>
      </c>
      <c r="H136">
        <v>3</v>
      </c>
      <c r="I136" t="s">
        <v>446</v>
      </c>
      <c r="J136" t="s">
        <v>6</v>
      </c>
      <c r="K136" t="s">
        <v>447</v>
      </c>
      <c r="L136">
        <v>1374</v>
      </c>
      <c r="N136">
        <v>1013</v>
      </c>
      <c r="O136" t="s">
        <v>448</v>
      </c>
      <c r="P136" t="s">
        <v>448</v>
      </c>
      <c r="Q136">
        <v>1</v>
      </c>
      <c r="X136">
        <v>1.68</v>
      </c>
      <c r="Y136">
        <v>1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6</v>
      </c>
      <c r="AG136">
        <v>1.68</v>
      </c>
      <c r="AH136">
        <v>2</v>
      </c>
      <c r="AI136">
        <v>28045649</v>
      </c>
      <c r="AJ136">
        <v>149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ROW(Source!A63)</f>
        <v>63</v>
      </c>
      <c r="B137">
        <v>28045640</v>
      </c>
      <c r="C137">
        <v>28045639</v>
      </c>
      <c r="D137">
        <v>25412930</v>
      </c>
      <c r="E137">
        <v>1</v>
      </c>
      <c r="F137">
        <v>1</v>
      </c>
      <c r="G137">
        <v>1</v>
      </c>
      <c r="H137">
        <v>1</v>
      </c>
      <c r="I137" t="s">
        <v>411</v>
      </c>
      <c r="J137" t="s">
        <v>6</v>
      </c>
      <c r="K137" t="s">
        <v>412</v>
      </c>
      <c r="L137">
        <v>1191</v>
      </c>
      <c r="N137">
        <v>1013</v>
      </c>
      <c r="O137" t="s">
        <v>401</v>
      </c>
      <c r="P137" t="s">
        <v>401</v>
      </c>
      <c r="Q137">
        <v>1</v>
      </c>
      <c r="X137">
        <v>8.9600000000000009</v>
      </c>
      <c r="Y137">
        <v>0</v>
      </c>
      <c r="Z137">
        <v>0</v>
      </c>
      <c r="AA137">
        <v>0</v>
      </c>
      <c r="AB137">
        <v>9.4</v>
      </c>
      <c r="AC137">
        <v>0</v>
      </c>
      <c r="AD137">
        <v>1</v>
      </c>
      <c r="AE137">
        <v>1</v>
      </c>
      <c r="AF137" t="s">
        <v>6</v>
      </c>
      <c r="AG137">
        <v>8.9600000000000009</v>
      </c>
      <c r="AH137">
        <v>2</v>
      </c>
      <c r="AI137">
        <v>28045640</v>
      </c>
      <c r="AJ137">
        <v>150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ROW(Source!A63)</f>
        <v>63</v>
      </c>
      <c r="B138">
        <v>28045641</v>
      </c>
      <c r="C138">
        <v>28045639</v>
      </c>
      <c r="D138">
        <v>25412928</v>
      </c>
      <c r="E138">
        <v>1</v>
      </c>
      <c r="F138">
        <v>1</v>
      </c>
      <c r="G138">
        <v>1</v>
      </c>
      <c r="H138">
        <v>1</v>
      </c>
      <c r="I138" t="s">
        <v>413</v>
      </c>
      <c r="J138" t="s">
        <v>6</v>
      </c>
      <c r="K138" t="s">
        <v>414</v>
      </c>
      <c r="L138">
        <v>1191</v>
      </c>
      <c r="N138">
        <v>1013</v>
      </c>
      <c r="O138" t="s">
        <v>401</v>
      </c>
      <c r="P138" t="s">
        <v>401</v>
      </c>
      <c r="Q138">
        <v>1</v>
      </c>
      <c r="X138">
        <v>0.12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2</v>
      </c>
      <c r="AF138" t="s">
        <v>6</v>
      </c>
      <c r="AG138">
        <v>0.12</v>
      </c>
      <c r="AH138">
        <v>2</v>
      </c>
      <c r="AI138">
        <v>28045641</v>
      </c>
      <c r="AJ138">
        <v>151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ROW(Source!A63)</f>
        <v>63</v>
      </c>
      <c r="B139">
        <v>28045642</v>
      </c>
      <c r="C139">
        <v>28045639</v>
      </c>
      <c r="D139">
        <v>25230220</v>
      </c>
      <c r="E139">
        <v>1</v>
      </c>
      <c r="F139">
        <v>1</v>
      </c>
      <c r="G139">
        <v>1</v>
      </c>
      <c r="H139">
        <v>2</v>
      </c>
      <c r="I139" t="s">
        <v>415</v>
      </c>
      <c r="J139" t="s">
        <v>416</v>
      </c>
      <c r="K139" t="s">
        <v>417</v>
      </c>
      <c r="L139">
        <v>1368</v>
      </c>
      <c r="N139">
        <v>1011</v>
      </c>
      <c r="O139" t="s">
        <v>405</v>
      </c>
      <c r="P139" t="s">
        <v>405</v>
      </c>
      <c r="Q139">
        <v>1</v>
      </c>
      <c r="X139">
        <v>0.06</v>
      </c>
      <c r="Y139">
        <v>0</v>
      </c>
      <c r="Z139">
        <v>111.99</v>
      </c>
      <c r="AA139">
        <v>13.5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0.06</v>
      </c>
      <c r="AH139">
        <v>2</v>
      </c>
      <c r="AI139">
        <v>28045642</v>
      </c>
      <c r="AJ139">
        <v>152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ROW(Source!A63)</f>
        <v>63</v>
      </c>
      <c r="B140">
        <v>28045643</v>
      </c>
      <c r="C140">
        <v>28045639</v>
      </c>
      <c r="D140">
        <v>25231607</v>
      </c>
      <c r="E140">
        <v>1</v>
      </c>
      <c r="F140">
        <v>1</v>
      </c>
      <c r="G140">
        <v>1</v>
      </c>
      <c r="H140">
        <v>2</v>
      </c>
      <c r="I140" t="s">
        <v>421</v>
      </c>
      <c r="J140" t="s">
        <v>422</v>
      </c>
      <c r="K140" t="s">
        <v>423</v>
      </c>
      <c r="L140">
        <v>1368</v>
      </c>
      <c r="N140">
        <v>1011</v>
      </c>
      <c r="O140" t="s">
        <v>405</v>
      </c>
      <c r="P140" t="s">
        <v>405</v>
      </c>
      <c r="Q140">
        <v>1</v>
      </c>
      <c r="X140">
        <v>0.06</v>
      </c>
      <c r="Y140">
        <v>0</v>
      </c>
      <c r="Z140">
        <v>65.709999999999994</v>
      </c>
      <c r="AA140">
        <v>11.6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0.06</v>
      </c>
      <c r="AH140">
        <v>2</v>
      </c>
      <c r="AI140">
        <v>28045643</v>
      </c>
      <c r="AJ140">
        <v>153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ROW(Source!A63)</f>
        <v>63</v>
      </c>
      <c r="B141">
        <v>28045644</v>
      </c>
      <c r="C141">
        <v>28045639</v>
      </c>
      <c r="D141">
        <v>25150263</v>
      </c>
      <c r="E141">
        <v>1</v>
      </c>
      <c r="F141">
        <v>1</v>
      </c>
      <c r="G141">
        <v>1</v>
      </c>
      <c r="H141">
        <v>3</v>
      </c>
      <c r="I141" t="s">
        <v>496</v>
      </c>
      <c r="J141" t="s">
        <v>497</v>
      </c>
      <c r="K141" t="s">
        <v>498</v>
      </c>
      <c r="L141">
        <v>1346</v>
      </c>
      <c r="N141">
        <v>1009</v>
      </c>
      <c r="O141" t="s">
        <v>197</v>
      </c>
      <c r="P141" t="s">
        <v>197</v>
      </c>
      <c r="Q141">
        <v>1</v>
      </c>
      <c r="X141">
        <v>0.32</v>
      </c>
      <c r="Y141">
        <v>30.4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0.32</v>
      </c>
      <c r="AH141">
        <v>2</v>
      </c>
      <c r="AI141">
        <v>28045644</v>
      </c>
      <c r="AJ141">
        <v>154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ROW(Source!A63)</f>
        <v>63</v>
      </c>
      <c r="B142">
        <v>28045645</v>
      </c>
      <c r="C142">
        <v>28045639</v>
      </c>
      <c r="D142">
        <v>25150542</v>
      </c>
      <c r="E142">
        <v>1</v>
      </c>
      <c r="F142">
        <v>1</v>
      </c>
      <c r="G142">
        <v>1</v>
      </c>
      <c r="H142">
        <v>3</v>
      </c>
      <c r="I142" t="s">
        <v>499</v>
      </c>
      <c r="J142" t="s">
        <v>500</v>
      </c>
      <c r="K142" t="s">
        <v>501</v>
      </c>
      <c r="L142">
        <v>1348</v>
      </c>
      <c r="N142">
        <v>1009</v>
      </c>
      <c r="O142" t="s">
        <v>24</v>
      </c>
      <c r="P142" t="s">
        <v>24</v>
      </c>
      <c r="Q142">
        <v>1000</v>
      </c>
      <c r="X142">
        <v>1.16E-3</v>
      </c>
      <c r="Y142">
        <v>1820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6</v>
      </c>
      <c r="AG142">
        <v>1.16E-3</v>
      </c>
      <c r="AH142">
        <v>2</v>
      </c>
      <c r="AI142">
        <v>28045645</v>
      </c>
      <c r="AJ142">
        <v>155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ROW(Source!A63)</f>
        <v>63</v>
      </c>
      <c r="B143">
        <v>28045646</v>
      </c>
      <c r="C143">
        <v>28045639</v>
      </c>
      <c r="D143">
        <v>25186459</v>
      </c>
      <c r="E143">
        <v>1</v>
      </c>
      <c r="F143">
        <v>1</v>
      </c>
      <c r="G143">
        <v>1</v>
      </c>
      <c r="H143">
        <v>3</v>
      </c>
      <c r="I143" t="s">
        <v>502</v>
      </c>
      <c r="J143" t="s">
        <v>503</v>
      </c>
      <c r="K143" t="s">
        <v>504</v>
      </c>
      <c r="L143">
        <v>1346</v>
      </c>
      <c r="N143">
        <v>1009</v>
      </c>
      <c r="O143" t="s">
        <v>197</v>
      </c>
      <c r="P143" t="s">
        <v>197</v>
      </c>
      <c r="Q143">
        <v>1</v>
      </c>
      <c r="X143">
        <v>0.02</v>
      </c>
      <c r="Y143">
        <v>28.6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0.02</v>
      </c>
      <c r="AH143">
        <v>2</v>
      </c>
      <c r="AI143">
        <v>28045646</v>
      </c>
      <c r="AJ143">
        <v>156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ROW(Source!A63)</f>
        <v>63</v>
      </c>
      <c r="B144">
        <v>28045647</v>
      </c>
      <c r="C144">
        <v>28045639</v>
      </c>
      <c r="D144">
        <v>25200139</v>
      </c>
      <c r="E144">
        <v>1</v>
      </c>
      <c r="F144">
        <v>1</v>
      </c>
      <c r="G144">
        <v>1</v>
      </c>
      <c r="H144">
        <v>3</v>
      </c>
      <c r="I144" t="s">
        <v>518</v>
      </c>
      <c r="J144" t="s">
        <v>519</v>
      </c>
      <c r="K144" t="s">
        <v>520</v>
      </c>
      <c r="L144">
        <v>1355</v>
      </c>
      <c r="N144">
        <v>1010</v>
      </c>
      <c r="O144" t="s">
        <v>495</v>
      </c>
      <c r="P144" t="s">
        <v>495</v>
      </c>
      <c r="Q144">
        <v>100</v>
      </c>
      <c r="X144">
        <v>0.05</v>
      </c>
      <c r="Y144">
        <v>378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0.05</v>
      </c>
      <c r="AH144">
        <v>2</v>
      </c>
      <c r="AI144">
        <v>28045647</v>
      </c>
      <c r="AJ144">
        <v>157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ROW(Source!A63)</f>
        <v>63</v>
      </c>
      <c r="B145">
        <v>28045648</v>
      </c>
      <c r="C145">
        <v>28045639</v>
      </c>
      <c r="D145">
        <v>25200188</v>
      </c>
      <c r="E145">
        <v>1</v>
      </c>
      <c r="F145">
        <v>1</v>
      </c>
      <c r="G145">
        <v>1</v>
      </c>
      <c r="H145">
        <v>3</v>
      </c>
      <c r="I145" t="s">
        <v>521</v>
      </c>
      <c r="J145" t="s">
        <v>522</v>
      </c>
      <c r="K145" t="s">
        <v>523</v>
      </c>
      <c r="L145">
        <v>1356</v>
      </c>
      <c r="N145">
        <v>1010</v>
      </c>
      <c r="O145" t="s">
        <v>511</v>
      </c>
      <c r="P145" t="s">
        <v>511</v>
      </c>
      <c r="Q145">
        <v>1000</v>
      </c>
      <c r="X145">
        <v>1.2200000000000001E-2</v>
      </c>
      <c r="Y145">
        <v>282.02999999999997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1.2200000000000001E-2</v>
      </c>
      <c r="AH145">
        <v>2</v>
      </c>
      <c r="AI145">
        <v>28045648</v>
      </c>
      <c r="AJ145">
        <v>158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ROW(Source!A63)</f>
        <v>63</v>
      </c>
      <c r="B146">
        <v>28045649</v>
      </c>
      <c r="C146">
        <v>28045639</v>
      </c>
      <c r="D146">
        <v>25147235</v>
      </c>
      <c r="E146">
        <v>17</v>
      </c>
      <c r="F146">
        <v>1</v>
      </c>
      <c r="G146">
        <v>1</v>
      </c>
      <c r="H146">
        <v>3</v>
      </c>
      <c r="I146" t="s">
        <v>446</v>
      </c>
      <c r="J146" t="s">
        <v>6</v>
      </c>
      <c r="K146" t="s">
        <v>447</v>
      </c>
      <c r="L146">
        <v>1374</v>
      </c>
      <c r="N146">
        <v>1013</v>
      </c>
      <c r="O146" t="s">
        <v>448</v>
      </c>
      <c r="P146" t="s">
        <v>448</v>
      </c>
      <c r="Q146">
        <v>1</v>
      </c>
      <c r="X146">
        <v>1.68</v>
      </c>
      <c r="Y146">
        <v>1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6</v>
      </c>
      <c r="AG146">
        <v>1.68</v>
      </c>
      <c r="AH146">
        <v>2</v>
      </c>
      <c r="AI146">
        <v>28045649</v>
      </c>
      <c r="AJ146">
        <v>160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ROW(Source!A66)</f>
        <v>66</v>
      </c>
      <c r="B147">
        <v>28045653</v>
      </c>
      <c r="C147">
        <v>28045652</v>
      </c>
      <c r="D147">
        <v>25419089</v>
      </c>
      <c r="E147">
        <v>1</v>
      </c>
      <c r="F147">
        <v>1</v>
      </c>
      <c r="G147">
        <v>1</v>
      </c>
      <c r="H147">
        <v>1</v>
      </c>
      <c r="I147" t="s">
        <v>524</v>
      </c>
      <c r="J147" t="s">
        <v>6</v>
      </c>
      <c r="K147" t="s">
        <v>525</v>
      </c>
      <c r="L147">
        <v>1191</v>
      </c>
      <c r="N147">
        <v>1013</v>
      </c>
      <c r="O147" t="s">
        <v>401</v>
      </c>
      <c r="P147" t="s">
        <v>401</v>
      </c>
      <c r="Q147">
        <v>1</v>
      </c>
      <c r="X147">
        <v>24</v>
      </c>
      <c r="Y147">
        <v>0</v>
      </c>
      <c r="Z147">
        <v>0</v>
      </c>
      <c r="AA147">
        <v>0</v>
      </c>
      <c r="AB147">
        <v>9.6199999999999992</v>
      </c>
      <c r="AC147">
        <v>0</v>
      </c>
      <c r="AD147">
        <v>1</v>
      </c>
      <c r="AE147">
        <v>1</v>
      </c>
      <c r="AF147" t="s">
        <v>6</v>
      </c>
      <c r="AG147">
        <v>24</v>
      </c>
      <c r="AH147">
        <v>2</v>
      </c>
      <c r="AI147">
        <v>28045653</v>
      </c>
      <c r="AJ147">
        <v>161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ROW(Source!A66)</f>
        <v>66</v>
      </c>
      <c r="B148">
        <v>28045654</v>
      </c>
      <c r="C148">
        <v>28045652</v>
      </c>
      <c r="D148">
        <v>25147235</v>
      </c>
      <c r="E148">
        <v>17</v>
      </c>
      <c r="F148">
        <v>1</v>
      </c>
      <c r="G148">
        <v>1</v>
      </c>
      <c r="H148">
        <v>3</v>
      </c>
      <c r="I148" t="s">
        <v>446</v>
      </c>
      <c r="J148" t="s">
        <v>6</v>
      </c>
      <c r="K148" t="s">
        <v>447</v>
      </c>
      <c r="L148">
        <v>1374</v>
      </c>
      <c r="N148">
        <v>1013</v>
      </c>
      <c r="O148" t="s">
        <v>448</v>
      </c>
      <c r="P148" t="s">
        <v>448</v>
      </c>
      <c r="Q148">
        <v>1</v>
      </c>
      <c r="X148">
        <v>4.62</v>
      </c>
      <c r="Y148">
        <v>1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6</v>
      </c>
      <c r="AG148">
        <v>4.62</v>
      </c>
      <c r="AH148">
        <v>2</v>
      </c>
      <c r="AI148">
        <v>28045654</v>
      </c>
      <c r="AJ148">
        <v>163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ROW(Source!A67)</f>
        <v>67</v>
      </c>
      <c r="B149">
        <v>28045653</v>
      </c>
      <c r="C149">
        <v>28045652</v>
      </c>
      <c r="D149">
        <v>25419089</v>
      </c>
      <c r="E149">
        <v>1</v>
      </c>
      <c r="F149">
        <v>1</v>
      </c>
      <c r="G149">
        <v>1</v>
      </c>
      <c r="H149">
        <v>1</v>
      </c>
      <c r="I149" t="s">
        <v>524</v>
      </c>
      <c r="J149" t="s">
        <v>6</v>
      </c>
      <c r="K149" t="s">
        <v>525</v>
      </c>
      <c r="L149">
        <v>1191</v>
      </c>
      <c r="N149">
        <v>1013</v>
      </c>
      <c r="O149" t="s">
        <v>401</v>
      </c>
      <c r="P149" t="s">
        <v>401</v>
      </c>
      <c r="Q149">
        <v>1</v>
      </c>
      <c r="X149">
        <v>24</v>
      </c>
      <c r="Y149">
        <v>0</v>
      </c>
      <c r="Z149">
        <v>0</v>
      </c>
      <c r="AA149">
        <v>0</v>
      </c>
      <c r="AB149">
        <v>9.6199999999999992</v>
      </c>
      <c r="AC149">
        <v>0</v>
      </c>
      <c r="AD149">
        <v>1</v>
      </c>
      <c r="AE149">
        <v>1</v>
      </c>
      <c r="AF149" t="s">
        <v>6</v>
      </c>
      <c r="AG149">
        <v>24</v>
      </c>
      <c r="AH149">
        <v>2</v>
      </c>
      <c r="AI149">
        <v>28045653</v>
      </c>
      <c r="AJ149">
        <v>164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ROW(Source!A67)</f>
        <v>67</v>
      </c>
      <c r="B150">
        <v>28045654</v>
      </c>
      <c r="C150">
        <v>28045652</v>
      </c>
      <c r="D150">
        <v>25147235</v>
      </c>
      <c r="E150">
        <v>17</v>
      </c>
      <c r="F150">
        <v>1</v>
      </c>
      <c r="G150">
        <v>1</v>
      </c>
      <c r="H150">
        <v>3</v>
      </c>
      <c r="I150" t="s">
        <v>446</v>
      </c>
      <c r="J150" t="s">
        <v>6</v>
      </c>
      <c r="K150" t="s">
        <v>447</v>
      </c>
      <c r="L150">
        <v>1374</v>
      </c>
      <c r="N150">
        <v>1013</v>
      </c>
      <c r="O150" t="s">
        <v>448</v>
      </c>
      <c r="P150" t="s">
        <v>448</v>
      </c>
      <c r="Q150">
        <v>1</v>
      </c>
      <c r="X150">
        <v>4.62</v>
      </c>
      <c r="Y150">
        <v>1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6</v>
      </c>
      <c r="AG150">
        <v>4.62</v>
      </c>
      <c r="AH150">
        <v>2</v>
      </c>
      <c r="AI150">
        <v>28045654</v>
      </c>
      <c r="AJ150">
        <v>166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ROW(Source!A70)</f>
        <v>70</v>
      </c>
      <c r="B151">
        <v>28045658</v>
      </c>
      <c r="C151">
        <v>28045657</v>
      </c>
      <c r="D151">
        <v>25425411</v>
      </c>
      <c r="E151">
        <v>1</v>
      </c>
      <c r="F151">
        <v>1</v>
      </c>
      <c r="G151">
        <v>1</v>
      </c>
      <c r="H151">
        <v>1</v>
      </c>
      <c r="I151" t="s">
        <v>526</v>
      </c>
      <c r="J151" t="s">
        <v>6</v>
      </c>
      <c r="K151" t="s">
        <v>527</v>
      </c>
      <c r="L151">
        <v>1191</v>
      </c>
      <c r="N151">
        <v>1013</v>
      </c>
      <c r="O151" t="s">
        <v>401</v>
      </c>
      <c r="P151" t="s">
        <v>401</v>
      </c>
      <c r="Q151">
        <v>1</v>
      </c>
      <c r="X151">
        <v>0.9</v>
      </c>
      <c r="Y151">
        <v>0</v>
      </c>
      <c r="Z151">
        <v>0</v>
      </c>
      <c r="AA151">
        <v>0</v>
      </c>
      <c r="AB151">
        <v>10.5</v>
      </c>
      <c r="AC151">
        <v>0</v>
      </c>
      <c r="AD151">
        <v>1</v>
      </c>
      <c r="AE151">
        <v>1</v>
      </c>
      <c r="AF151" t="s">
        <v>6</v>
      </c>
      <c r="AG151">
        <v>0.9</v>
      </c>
      <c r="AH151">
        <v>2</v>
      </c>
      <c r="AI151">
        <v>28045658</v>
      </c>
      <c r="AJ151">
        <v>167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ROW(Source!A70)</f>
        <v>70</v>
      </c>
      <c r="B152">
        <v>28045659</v>
      </c>
      <c r="C152">
        <v>28045657</v>
      </c>
      <c r="D152">
        <v>25412928</v>
      </c>
      <c r="E152">
        <v>1</v>
      </c>
      <c r="F152">
        <v>1</v>
      </c>
      <c r="G152">
        <v>1</v>
      </c>
      <c r="H152">
        <v>1</v>
      </c>
      <c r="I152" t="s">
        <v>413</v>
      </c>
      <c r="J152" t="s">
        <v>6</v>
      </c>
      <c r="K152" t="s">
        <v>414</v>
      </c>
      <c r="L152">
        <v>1191</v>
      </c>
      <c r="N152">
        <v>1013</v>
      </c>
      <c r="O152" t="s">
        <v>401</v>
      </c>
      <c r="P152" t="s">
        <v>401</v>
      </c>
      <c r="Q152">
        <v>1</v>
      </c>
      <c r="X152">
        <v>0.2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2</v>
      </c>
      <c r="AF152" t="s">
        <v>6</v>
      </c>
      <c r="AG152">
        <v>0.2</v>
      </c>
      <c r="AH152">
        <v>2</v>
      </c>
      <c r="AI152">
        <v>28045659</v>
      </c>
      <c r="AJ152">
        <v>168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ROW(Source!A70)</f>
        <v>70</v>
      </c>
      <c r="B153">
        <v>28045660</v>
      </c>
      <c r="C153">
        <v>28045657</v>
      </c>
      <c r="D153">
        <v>25230220</v>
      </c>
      <c r="E153">
        <v>1</v>
      </c>
      <c r="F153">
        <v>1</v>
      </c>
      <c r="G153">
        <v>1</v>
      </c>
      <c r="H153">
        <v>2</v>
      </c>
      <c r="I153" t="s">
        <v>415</v>
      </c>
      <c r="J153" t="s">
        <v>416</v>
      </c>
      <c r="K153" t="s">
        <v>417</v>
      </c>
      <c r="L153">
        <v>1368</v>
      </c>
      <c r="N153">
        <v>1011</v>
      </c>
      <c r="O153" t="s">
        <v>405</v>
      </c>
      <c r="P153" t="s">
        <v>405</v>
      </c>
      <c r="Q153">
        <v>1</v>
      </c>
      <c r="X153">
        <v>0.1</v>
      </c>
      <c r="Y153">
        <v>0</v>
      </c>
      <c r="Z153">
        <v>111.99</v>
      </c>
      <c r="AA153">
        <v>13.5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0.1</v>
      </c>
      <c r="AH153">
        <v>2</v>
      </c>
      <c r="AI153">
        <v>28045660</v>
      </c>
      <c r="AJ153">
        <v>169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ROW(Source!A70)</f>
        <v>70</v>
      </c>
      <c r="B154">
        <v>28045661</v>
      </c>
      <c r="C154">
        <v>28045657</v>
      </c>
      <c r="D154">
        <v>25231607</v>
      </c>
      <c r="E154">
        <v>1</v>
      </c>
      <c r="F154">
        <v>1</v>
      </c>
      <c r="G154">
        <v>1</v>
      </c>
      <c r="H154">
        <v>2</v>
      </c>
      <c r="I154" t="s">
        <v>421</v>
      </c>
      <c r="J154" t="s">
        <v>422</v>
      </c>
      <c r="K154" t="s">
        <v>423</v>
      </c>
      <c r="L154">
        <v>1368</v>
      </c>
      <c r="N154">
        <v>1011</v>
      </c>
      <c r="O154" t="s">
        <v>405</v>
      </c>
      <c r="P154" t="s">
        <v>405</v>
      </c>
      <c r="Q154">
        <v>1</v>
      </c>
      <c r="X154">
        <v>0.1</v>
      </c>
      <c r="Y154">
        <v>0</v>
      </c>
      <c r="Z154">
        <v>65.709999999999994</v>
      </c>
      <c r="AA154">
        <v>11.6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0.1</v>
      </c>
      <c r="AH154">
        <v>2</v>
      </c>
      <c r="AI154">
        <v>28045661</v>
      </c>
      <c r="AJ154">
        <v>170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ROW(Source!A70)</f>
        <v>70</v>
      </c>
      <c r="B155">
        <v>28045662</v>
      </c>
      <c r="C155">
        <v>28045657</v>
      </c>
      <c r="D155">
        <v>25150263</v>
      </c>
      <c r="E155">
        <v>1</v>
      </c>
      <c r="F155">
        <v>1</v>
      </c>
      <c r="G155">
        <v>1</v>
      </c>
      <c r="H155">
        <v>3</v>
      </c>
      <c r="I155" t="s">
        <v>496</v>
      </c>
      <c r="J155" t="s">
        <v>497</v>
      </c>
      <c r="K155" t="s">
        <v>498</v>
      </c>
      <c r="L155">
        <v>1346</v>
      </c>
      <c r="N155">
        <v>1009</v>
      </c>
      <c r="O155" t="s">
        <v>197</v>
      </c>
      <c r="P155" t="s">
        <v>197</v>
      </c>
      <c r="Q155">
        <v>1</v>
      </c>
      <c r="X155">
        <v>0.01</v>
      </c>
      <c r="Y155">
        <v>30.4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6</v>
      </c>
      <c r="AG155">
        <v>0.01</v>
      </c>
      <c r="AH155">
        <v>2</v>
      </c>
      <c r="AI155">
        <v>28045662</v>
      </c>
      <c r="AJ155">
        <v>171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ROW(Source!A70)</f>
        <v>70</v>
      </c>
      <c r="B156">
        <v>28045663</v>
      </c>
      <c r="C156">
        <v>28045657</v>
      </c>
      <c r="D156">
        <v>25152616</v>
      </c>
      <c r="E156">
        <v>1</v>
      </c>
      <c r="F156">
        <v>1</v>
      </c>
      <c r="G156">
        <v>1</v>
      </c>
      <c r="H156">
        <v>3</v>
      </c>
      <c r="I156" t="s">
        <v>528</v>
      </c>
      <c r="J156" t="s">
        <v>529</v>
      </c>
      <c r="K156" t="s">
        <v>465</v>
      </c>
      <c r="L156">
        <v>1346</v>
      </c>
      <c r="N156">
        <v>1009</v>
      </c>
      <c r="O156" t="s">
        <v>197</v>
      </c>
      <c r="P156" t="s">
        <v>197</v>
      </c>
      <c r="Q156">
        <v>1</v>
      </c>
      <c r="X156">
        <v>0.3</v>
      </c>
      <c r="Y156">
        <v>9.0399999999999991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0.3</v>
      </c>
      <c r="AH156">
        <v>2</v>
      </c>
      <c r="AI156">
        <v>28045663</v>
      </c>
      <c r="AJ156">
        <v>172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ROW(Source!A70)</f>
        <v>70</v>
      </c>
      <c r="B157">
        <v>28045664</v>
      </c>
      <c r="C157">
        <v>28045657</v>
      </c>
      <c r="D157">
        <v>25174136</v>
      </c>
      <c r="E157">
        <v>1</v>
      </c>
      <c r="F157">
        <v>1</v>
      </c>
      <c r="G157">
        <v>1</v>
      </c>
      <c r="H157">
        <v>3</v>
      </c>
      <c r="I157" t="s">
        <v>530</v>
      </c>
      <c r="J157" t="s">
        <v>531</v>
      </c>
      <c r="K157" t="s">
        <v>532</v>
      </c>
      <c r="L157">
        <v>1348</v>
      </c>
      <c r="N157">
        <v>1009</v>
      </c>
      <c r="O157" t="s">
        <v>24</v>
      </c>
      <c r="P157" t="s">
        <v>24</v>
      </c>
      <c r="Q157">
        <v>1000</v>
      </c>
      <c r="X157">
        <v>5.9999999999999995E-4</v>
      </c>
      <c r="Y157">
        <v>5000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5.9999999999999995E-4</v>
      </c>
      <c r="AH157">
        <v>2</v>
      </c>
      <c r="AI157">
        <v>28045664</v>
      </c>
      <c r="AJ157">
        <v>173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ROW(Source!A70)</f>
        <v>70</v>
      </c>
      <c r="B158">
        <v>28045665</v>
      </c>
      <c r="C158">
        <v>28045657</v>
      </c>
      <c r="D158">
        <v>25147235</v>
      </c>
      <c r="E158">
        <v>17</v>
      </c>
      <c r="F158">
        <v>1</v>
      </c>
      <c r="G158">
        <v>1</v>
      </c>
      <c r="H158">
        <v>3</v>
      </c>
      <c r="I158" t="s">
        <v>446</v>
      </c>
      <c r="J158" t="s">
        <v>6</v>
      </c>
      <c r="K158" t="s">
        <v>447</v>
      </c>
      <c r="L158">
        <v>1374</v>
      </c>
      <c r="N158">
        <v>1013</v>
      </c>
      <c r="O158" t="s">
        <v>448</v>
      </c>
      <c r="P158" t="s">
        <v>448</v>
      </c>
      <c r="Q158">
        <v>1</v>
      </c>
      <c r="X158">
        <v>0.19</v>
      </c>
      <c r="Y158">
        <v>1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0.19</v>
      </c>
      <c r="AH158">
        <v>2</v>
      </c>
      <c r="AI158">
        <v>28045665</v>
      </c>
      <c r="AJ158">
        <v>175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ROW(Source!A71)</f>
        <v>71</v>
      </c>
      <c r="B159">
        <v>28045658</v>
      </c>
      <c r="C159">
        <v>28045657</v>
      </c>
      <c r="D159">
        <v>25425411</v>
      </c>
      <c r="E159">
        <v>1</v>
      </c>
      <c r="F159">
        <v>1</v>
      </c>
      <c r="G159">
        <v>1</v>
      </c>
      <c r="H159">
        <v>1</v>
      </c>
      <c r="I159" t="s">
        <v>526</v>
      </c>
      <c r="J159" t="s">
        <v>6</v>
      </c>
      <c r="K159" t="s">
        <v>527</v>
      </c>
      <c r="L159">
        <v>1191</v>
      </c>
      <c r="N159">
        <v>1013</v>
      </c>
      <c r="O159" t="s">
        <v>401</v>
      </c>
      <c r="P159" t="s">
        <v>401</v>
      </c>
      <c r="Q159">
        <v>1</v>
      </c>
      <c r="X159">
        <v>0.9</v>
      </c>
      <c r="Y159">
        <v>0</v>
      </c>
      <c r="Z159">
        <v>0</v>
      </c>
      <c r="AA159">
        <v>0</v>
      </c>
      <c r="AB159">
        <v>10.5</v>
      </c>
      <c r="AC159">
        <v>0</v>
      </c>
      <c r="AD159">
        <v>1</v>
      </c>
      <c r="AE159">
        <v>1</v>
      </c>
      <c r="AF159" t="s">
        <v>6</v>
      </c>
      <c r="AG159">
        <v>0.9</v>
      </c>
      <c r="AH159">
        <v>2</v>
      </c>
      <c r="AI159">
        <v>28045658</v>
      </c>
      <c r="AJ159">
        <v>176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ROW(Source!A71)</f>
        <v>71</v>
      </c>
      <c r="B160">
        <v>28045659</v>
      </c>
      <c r="C160">
        <v>28045657</v>
      </c>
      <c r="D160">
        <v>25412928</v>
      </c>
      <c r="E160">
        <v>1</v>
      </c>
      <c r="F160">
        <v>1</v>
      </c>
      <c r="G160">
        <v>1</v>
      </c>
      <c r="H160">
        <v>1</v>
      </c>
      <c r="I160" t="s">
        <v>413</v>
      </c>
      <c r="J160" t="s">
        <v>6</v>
      </c>
      <c r="K160" t="s">
        <v>414</v>
      </c>
      <c r="L160">
        <v>1191</v>
      </c>
      <c r="N160">
        <v>1013</v>
      </c>
      <c r="O160" t="s">
        <v>401</v>
      </c>
      <c r="P160" t="s">
        <v>401</v>
      </c>
      <c r="Q160">
        <v>1</v>
      </c>
      <c r="X160">
        <v>0.2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2</v>
      </c>
      <c r="AF160" t="s">
        <v>6</v>
      </c>
      <c r="AG160">
        <v>0.2</v>
      </c>
      <c r="AH160">
        <v>2</v>
      </c>
      <c r="AI160">
        <v>28045659</v>
      </c>
      <c r="AJ160">
        <v>177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ROW(Source!A71)</f>
        <v>71</v>
      </c>
      <c r="B161">
        <v>28045660</v>
      </c>
      <c r="C161">
        <v>28045657</v>
      </c>
      <c r="D161">
        <v>25230220</v>
      </c>
      <c r="E161">
        <v>1</v>
      </c>
      <c r="F161">
        <v>1</v>
      </c>
      <c r="G161">
        <v>1</v>
      </c>
      <c r="H161">
        <v>2</v>
      </c>
      <c r="I161" t="s">
        <v>415</v>
      </c>
      <c r="J161" t="s">
        <v>416</v>
      </c>
      <c r="K161" t="s">
        <v>417</v>
      </c>
      <c r="L161">
        <v>1368</v>
      </c>
      <c r="N161">
        <v>1011</v>
      </c>
      <c r="O161" t="s">
        <v>405</v>
      </c>
      <c r="P161" t="s">
        <v>405</v>
      </c>
      <c r="Q161">
        <v>1</v>
      </c>
      <c r="X161">
        <v>0.1</v>
      </c>
      <c r="Y161">
        <v>0</v>
      </c>
      <c r="Z161">
        <v>111.99</v>
      </c>
      <c r="AA161">
        <v>13.5</v>
      </c>
      <c r="AB161">
        <v>0</v>
      </c>
      <c r="AC161">
        <v>0</v>
      </c>
      <c r="AD161">
        <v>1</v>
      </c>
      <c r="AE161">
        <v>0</v>
      </c>
      <c r="AF161" t="s">
        <v>6</v>
      </c>
      <c r="AG161">
        <v>0.1</v>
      </c>
      <c r="AH161">
        <v>2</v>
      </c>
      <c r="AI161">
        <v>28045660</v>
      </c>
      <c r="AJ161">
        <v>178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ROW(Source!A71)</f>
        <v>71</v>
      </c>
      <c r="B162">
        <v>28045661</v>
      </c>
      <c r="C162">
        <v>28045657</v>
      </c>
      <c r="D162">
        <v>25231607</v>
      </c>
      <c r="E162">
        <v>1</v>
      </c>
      <c r="F162">
        <v>1</v>
      </c>
      <c r="G162">
        <v>1</v>
      </c>
      <c r="H162">
        <v>2</v>
      </c>
      <c r="I162" t="s">
        <v>421</v>
      </c>
      <c r="J162" t="s">
        <v>422</v>
      </c>
      <c r="K162" t="s">
        <v>423</v>
      </c>
      <c r="L162">
        <v>1368</v>
      </c>
      <c r="N162">
        <v>1011</v>
      </c>
      <c r="O162" t="s">
        <v>405</v>
      </c>
      <c r="P162" t="s">
        <v>405</v>
      </c>
      <c r="Q162">
        <v>1</v>
      </c>
      <c r="X162">
        <v>0.1</v>
      </c>
      <c r="Y162">
        <v>0</v>
      </c>
      <c r="Z162">
        <v>65.709999999999994</v>
      </c>
      <c r="AA162">
        <v>11.6</v>
      </c>
      <c r="AB162">
        <v>0</v>
      </c>
      <c r="AC162">
        <v>0</v>
      </c>
      <c r="AD162">
        <v>1</v>
      </c>
      <c r="AE162">
        <v>0</v>
      </c>
      <c r="AF162" t="s">
        <v>6</v>
      </c>
      <c r="AG162">
        <v>0.1</v>
      </c>
      <c r="AH162">
        <v>2</v>
      </c>
      <c r="AI162">
        <v>28045661</v>
      </c>
      <c r="AJ162">
        <v>179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ROW(Source!A71)</f>
        <v>71</v>
      </c>
      <c r="B163">
        <v>28045662</v>
      </c>
      <c r="C163">
        <v>28045657</v>
      </c>
      <c r="D163">
        <v>25150263</v>
      </c>
      <c r="E163">
        <v>1</v>
      </c>
      <c r="F163">
        <v>1</v>
      </c>
      <c r="G163">
        <v>1</v>
      </c>
      <c r="H163">
        <v>3</v>
      </c>
      <c r="I163" t="s">
        <v>496</v>
      </c>
      <c r="J163" t="s">
        <v>497</v>
      </c>
      <c r="K163" t="s">
        <v>498</v>
      </c>
      <c r="L163">
        <v>1346</v>
      </c>
      <c r="N163">
        <v>1009</v>
      </c>
      <c r="O163" t="s">
        <v>197</v>
      </c>
      <c r="P163" t="s">
        <v>197</v>
      </c>
      <c r="Q163">
        <v>1</v>
      </c>
      <c r="X163">
        <v>0.01</v>
      </c>
      <c r="Y163">
        <v>30.4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6</v>
      </c>
      <c r="AG163">
        <v>0.01</v>
      </c>
      <c r="AH163">
        <v>2</v>
      </c>
      <c r="AI163">
        <v>28045662</v>
      </c>
      <c r="AJ163">
        <v>180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ROW(Source!A71)</f>
        <v>71</v>
      </c>
      <c r="B164">
        <v>28045663</v>
      </c>
      <c r="C164">
        <v>28045657</v>
      </c>
      <c r="D164">
        <v>25152616</v>
      </c>
      <c r="E164">
        <v>1</v>
      </c>
      <c r="F164">
        <v>1</v>
      </c>
      <c r="G164">
        <v>1</v>
      </c>
      <c r="H164">
        <v>3</v>
      </c>
      <c r="I164" t="s">
        <v>528</v>
      </c>
      <c r="J164" t="s">
        <v>529</v>
      </c>
      <c r="K164" t="s">
        <v>465</v>
      </c>
      <c r="L164">
        <v>1346</v>
      </c>
      <c r="N164">
        <v>1009</v>
      </c>
      <c r="O164" t="s">
        <v>197</v>
      </c>
      <c r="P164" t="s">
        <v>197</v>
      </c>
      <c r="Q164">
        <v>1</v>
      </c>
      <c r="X164">
        <v>0.3</v>
      </c>
      <c r="Y164">
        <v>9.0399999999999991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6</v>
      </c>
      <c r="AG164">
        <v>0.3</v>
      </c>
      <c r="AH164">
        <v>2</v>
      </c>
      <c r="AI164">
        <v>28045663</v>
      </c>
      <c r="AJ164">
        <v>181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ROW(Source!A71)</f>
        <v>71</v>
      </c>
      <c r="B165">
        <v>28045664</v>
      </c>
      <c r="C165">
        <v>28045657</v>
      </c>
      <c r="D165">
        <v>25174136</v>
      </c>
      <c r="E165">
        <v>1</v>
      </c>
      <c r="F165">
        <v>1</v>
      </c>
      <c r="G165">
        <v>1</v>
      </c>
      <c r="H165">
        <v>3</v>
      </c>
      <c r="I165" t="s">
        <v>530</v>
      </c>
      <c r="J165" t="s">
        <v>531</v>
      </c>
      <c r="K165" t="s">
        <v>532</v>
      </c>
      <c r="L165">
        <v>1348</v>
      </c>
      <c r="N165">
        <v>1009</v>
      </c>
      <c r="O165" t="s">
        <v>24</v>
      </c>
      <c r="P165" t="s">
        <v>24</v>
      </c>
      <c r="Q165">
        <v>1000</v>
      </c>
      <c r="X165">
        <v>5.9999999999999995E-4</v>
      </c>
      <c r="Y165">
        <v>5000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5.9999999999999995E-4</v>
      </c>
      <c r="AH165">
        <v>2</v>
      </c>
      <c r="AI165">
        <v>28045664</v>
      </c>
      <c r="AJ165">
        <v>182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ROW(Source!A71)</f>
        <v>71</v>
      </c>
      <c r="B166">
        <v>28045665</v>
      </c>
      <c r="C166">
        <v>28045657</v>
      </c>
      <c r="D166">
        <v>25147235</v>
      </c>
      <c r="E166">
        <v>17</v>
      </c>
      <c r="F166">
        <v>1</v>
      </c>
      <c r="G166">
        <v>1</v>
      </c>
      <c r="H166">
        <v>3</v>
      </c>
      <c r="I166" t="s">
        <v>446</v>
      </c>
      <c r="J166" t="s">
        <v>6</v>
      </c>
      <c r="K166" t="s">
        <v>447</v>
      </c>
      <c r="L166">
        <v>1374</v>
      </c>
      <c r="N166">
        <v>1013</v>
      </c>
      <c r="O166" t="s">
        <v>448</v>
      </c>
      <c r="P166" t="s">
        <v>448</v>
      </c>
      <c r="Q166">
        <v>1</v>
      </c>
      <c r="X166">
        <v>0.19</v>
      </c>
      <c r="Y166">
        <v>1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0.19</v>
      </c>
      <c r="AH166">
        <v>2</v>
      </c>
      <c r="AI166">
        <v>28045665</v>
      </c>
      <c r="AJ166">
        <v>184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ROW(Source!A74)</f>
        <v>74</v>
      </c>
      <c r="B167">
        <v>28045669</v>
      </c>
      <c r="C167">
        <v>28045668</v>
      </c>
      <c r="D167">
        <v>25418254</v>
      </c>
      <c r="E167">
        <v>1</v>
      </c>
      <c r="F167">
        <v>1</v>
      </c>
      <c r="G167">
        <v>1</v>
      </c>
      <c r="H167">
        <v>1</v>
      </c>
      <c r="I167" t="s">
        <v>533</v>
      </c>
      <c r="J167" t="s">
        <v>6</v>
      </c>
      <c r="K167" t="s">
        <v>534</v>
      </c>
      <c r="L167">
        <v>1191</v>
      </c>
      <c r="N167">
        <v>1013</v>
      </c>
      <c r="O167" t="s">
        <v>401</v>
      </c>
      <c r="P167" t="s">
        <v>401</v>
      </c>
      <c r="Q167">
        <v>1</v>
      </c>
      <c r="X167">
        <v>1.56</v>
      </c>
      <c r="Y167">
        <v>0</v>
      </c>
      <c r="Z167">
        <v>0</v>
      </c>
      <c r="AA167">
        <v>0</v>
      </c>
      <c r="AB167">
        <v>9.51</v>
      </c>
      <c r="AC167">
        <v>0</v>
      </c>
      <c r="AD167">
        <v>1</v>
      </c>
      <c r="AE167">
        <v>1</v>
      </c>
      <c r="AF167" t="s">
        <v>6</v>
      </c>
      <c r="AG167">
        <v>1.56</v>
      </c>
      <c r="AH167">
        <v>2</v>
      </c>
      <c r="AI167">
        <v>28045669</v>
      </c>
      <c r="AJ167">
        <v>185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ROW(Source!A74)</f>
        <v>74</v>
      </c>
      <c r="B168">
        <v>28045670</v>
      </c>
      <c r="C168">
        <v>28045668</v>
      </c>
      <c r="D168">
        <v>25231911</v>
      </c>
      <c r="E168">
        <v>1</v>
      </c>
      <c r="F168">
        <v>1</v>
      </c>
      <c r="G168">
        <v>1</v>
      </c>
      <c r="H168">
        <v>2</v>
      </c>
      <c r="I168" t="s">
        <v>427</v>
      </c>
      <c r="J168" t="s">
        <v>428</v>
      </c>
      <c r="K168" t="s">
        <v>429</v>
      </c>
      <c r="L168">
        <v>1368</v>
      </c>
      <c r="N168">
        <v>1011</v>
      </c>
      <c r="O168" t="s">
        <v>405</v>
      </c>
      <c r="P168" t="s">
        <v>405</v>
      </c>
      <c r="Q168">
        <v>1</v>
      </c>
      <c r="X168">
        <v>0.13</v>
      </c>
      <c r="Y168">
        <v>0</v>
      </c>
      <c r="Z168">
        <v>8.1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0.13</v>
      </c>
      <c r="AH168">
        <v>2</v>
      </c>
      <c r="AI168">
        <v>28045670</v>
      </c>
      <c r="AJ168">
        <v>186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ROW(Source!A74)</f>
        <v>74</v>
      </c>
      <c r="B169">
        <v>28045671</v>
      </c>
      <c r="C169">
        <v>28045668</v>
      </c>
      <c r="D169">
        <v>25148213</v>
      </c>
      <c r="E169">
        <v>1</v>
      </c>
      <c r="F169">
        <v>1</v>
      </c>
      <c r="G169">
        <v>1</v>
      </c>
      <c r="H169">
        <v>3</v>
      </c>
      <c r="I169" t="s">
        <v>535</v>
      </c>
      <c r="J169" t="s">
        <v>536</v>
      </c>
      <c r="K169" t="s">
        <v>537</v>
      </c>
      <c r="L169">
        <v>1346</v>
      </c>
      <c r="N169">
        <v>1009</v>
      </c>
      <c r="O169" t="s">
        <v>197</v>
      </c>
      <c r="P169" t="s">
        <v>197</v>
      </c>
      <c r="Q169">
        <v>1</v>
      </c>
      <c r="X169">
        <v>6.0000000000000001E-3</v>
      </c>
      <c r="Y169">
        <v>44.97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6.0000000000000001E-3</v>
      </c>
      <c r="AH169">
        <v>2</v>
      </c>
      <c r="AI169">
        <v>28045671</v>
      </c>
      <c r="AJ169">
        <v>187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ROW(Source!A74)</f>
        <v>74</v>
      </c>
      <c r="B170">
        <v>28045672</v>
      </c>
      <c r="C170">
        <v>28045668</v>
      </c>
      <c r="D170">
        <v>25149944</v>
      </c>
      <c r="E170">
        <v>1</v>
      </c>
      <c r="F170">
        <v>1</v>
      </c>
      <c r="G170">
        <v>1</v>
      </c>
      <c r="H170">
        <v>3</v>
      </c>
      <c r="I170" t="s">
        <v>538</v>
      </c>
      <c r="J170" t="s">
        <v>539</v>
      </c>
      <c r="K170" t="s">
        <v>540</v>
      </c>
      <c r="L170">
        <v>1346</v>
      </c>
      <c r="N170">
        <v>1009</v>
      </c>
      <c r="O170" t="s">
        <v>197</v>
      </c>
      <c r="P170" t="s">
        <v>197</v>
      </c>
      <c r="Q170">
        <v>1</v>
      </c>
      <c r="X170">
        <v>1E-3</v>
      </c>
      <c r="Y170">
        <v>11.5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1E-3</v>
      </c>
      <c r="AH170">
        <v>2</v>
      </c>
      <c r="AI170">
        <v>28045672</v>
      </c>
      <c r="AJ170">
        <v>188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ROW(Source!A74)</f>
        <v>74</v>
      </c>
      <c r="B171">
        <v>28045673</v>
      </c>
      <c r="C171">
        <v>28045668</v>
      </c>
      <c r="D171">
        <v>25150263</v>
      </c>
      <c r="E171">
        <v>1</v>
      </c>
      <c r="F171">
        <v>1</v>
      </c>
      <c r="G171">
        <v>1</v>
      </c>
      <c r="H171">
        <v>3</v>
      </c>
      <c r="I171" t="s">
        <v>496</v>
      </c>
      <c r="J171" t="s">
        <v>497</v>
      </c>
      <c r="K171" t="s">
        <v>498</v>
      </c>
      <c r="L171">
        <v>1346</v>
      </c>
      <c r="N171">
        <v>1009</v>
      </c>
      <c r="O171" t="s">
        <v>197</v>
      </c>
      <c r="P171" t="s">
        <v>197</v>
      </c>
      <c r="Q171">
        <v>1</v>
      </c>
      <c r="X171">
        <v>1.2E-2</v>
      </c>
      <c r="Y171">
        <v>30.4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1.2E-2</v>
      </c>
      <c r="AH171">
        <v>2</v>
      </c>
      <c r="AI171">
        <v>28045673</v>
      </c>
      <c r="AJ171">
        <v>189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ROW(Source!A74)</f>
        <v>74</v>
      </c>
      <c r="B172">
        <v>28045674</v>
      </c>
      <c r="C172">
        <v>28045668</v>
      </c>
      <c r="D172">
        <v>25151427</v>
      </c>
      <c r="E172">
        <v>1</v>
      </c>
      <c r="F172">
        <v>1</v>
      </c>
      <c r="G172">
        <v>1</v>
      </c>
      <c r="H172">
        <v>3</v>
      </c>
      <c r="I172" t="s">
        <v>541</v>
      </c>
      <c r="J172" t="s">
        <v>542</v>
      </c>
      <c r="K172" t="s">
        <v>543</v>
      </c>
      <c r="L172">
        <v>1346</v>
      </c>
      <c r="N172">
        <v>1009</v>
      </c>
      <c r="O172" t="s">
        <v>197</v>
      </c>
      <c r="P172" t="s">
        <v>197</v>
      </c>
      <c r="Q172">
        <v>1</v>
      </c>
      <c r="X172">
        <v>7.0000000000000007E-2</v>
      </c>
      <c r="Y172">
        <v>10.57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7.0000000000000007E-2</v>
      </c>
      <c r="AH172">
        <v>2</v>
      </c>
      <c r="AI172">
        <v>28045674</v>
      </c>
      <c r="AJ172">
        <v>190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ROW(Source!A74)</f>
        <v>74</v>
      </c>
      <c r="B173">
        <v>28045675</v>
      </c>
      <c r="C173">
        <v>28045668</v>
      </c>
      <c r="D173">
        <v>25152616</v>
      </c>
      <c r="E173">
        <v>1</v>
      </c>
      <c r="F173">
        <v>1</v>
      </c>
      <c r="G173">
        <v>1</v>
      </c>
      <c r="H173">
        <v>3</v>
      </c>
      <c r="I173" t="s">
        <v>528</v>
      </c>
      <c r="J173" t="s">
        <v>529</v>
      </c>
      <c r="K173" t="s">
        <v>465</v>
      </c>
      <c r="L173">
        <v>1346</v>
      </c>
      <c r="N173">
        <v>1009</v>
      </c>
      <c r="O173" t="s">
        <v>197</v>
      </c>
      <c r="P173" t="s">
        <v>197</v>
      </c>
      <c r="Q173">
        <v>1</v>
      </c>
      <c r="X173">
        <v>4.9000000000000002E-2</v>
      </c>
      <c r="Y173">
        <v>9.0399999999999991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6</v>
      </c>
      <c r="AG173">
        <v>4.9000000000000002E-2</v>
      </c>
      <c r="AH173">
        <v>2</v>
      </c>
      <c r="AI173">
        <v>28045675</v>
      </c>
      <c r="AJ173">
        <v>191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ROW(Source!A74)</f>
        <v>74</v>
      </c>
      <c r="B174">
        <v>28045676</v>
      </c>
      <c r="C174">
        <v>28045668</v>
      </c>
      <c r="D174">
        <v>25152748</v>
      </c>
      <c r="E174">
        <v>1</v>
      </c>
      <c r="F174">
        <v>1</v>
      </c>
      <c r="G174">
        <v>1</v>
      </c>
      <c r="H174">
        <v>3</v>
      </c>
      <c r="I174" t="s">
        <v>544</v>
      </c>
      <c r="J174" t="s">
        <v>545</v>
      </c>
      <c r="K174" t="s">
        <v>546</v>
      </c>
      <c r="L174">
        <v>1355</v>
      </c>
      <c r="N174">
        <v>1010</v>
      </c>
      <c r="O174" t="s">
        <v>495</v>
      </c>
      <c r="P174" t="s">
        <v>495</v>
      </c>
      <c r="Q174">
        <v>100</v>
      </c>
      <c r="X174">
        <v>1.4E-2</v>
      </c>
      <c r="Y174">
        <v>86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6</v>
      </c>
      <c r="AG174">
        <v>1.4E-2</v>
      </c>
      <c r="AH174">
        <v>2</v>
      </c>
      <c r="AI174">
        <v>28045676</v>
      </c>
      <c r="AJ174">
        <v>192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ROW(Source!A74)</f>
        <v>74</v>
      </c>
      <c r="B175">
        <v>28045677</v>
      </c>
      <c r="C175">
        <v>28045668</v>
      </c>
      <c r="D175">
        <v>25153666</v>
      </c>
      <c r="E175">
        <v>1</v>
      </c>
      <c r="F175">
        <v>1</v>
      </c>
      <c r="G175">
        <v>1</v>
      </c>
      <c r="H175">
        <v>3</v>
      </c>
      <c r="I175" t="s">
        <v>547</v>
      </c>
      <c r="J175" t="s">
        <v>548</v>
      </c>
      <c r="K175" t="s">
        <v>549</v>
      </c>
      <c r="L175">
        <v>1346</v>
      </c>
      <c r="N175">
        <v>1009</v>
      </c>
      <c r="O175" t="s">
        <v>197</v>
      </c>
      <c r="P175" t="s">
        <v>197</v>
      </c>
      <c r="Q175">
        <v>1</v>
      </c>
      <c r="X175">
        <v>1E-3</v>
      </c>
      <c r="Y175">
        <v>133.05000000000001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6</v>
      </c>
      <c r="AG175">
        <v>1E-3</v>
      </c>
      <c r="AH175">
        <v>2</v>
      </c>
      <c r="AI175">
        <v>28045677</v>
      </c>
      <c r="AJ175">
        <v>193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ROW(Source!A74)</f>
        <v>74</v>
      </c>
      <c r="B176">
        <v>28045678</v>
      </c>
      <c r="C176">
        <v>28045668</v>
      </c>
      <c r="D176">
        <v>25171300</v>
      </c>
      <c r="E176">
        <v>1</v>
      </c>
      <c r="F176">
        <v>1</v>
      </c>
      <c r="G176">
        <v>1</v>
      </c>
      <c r="H176">
        <v>3</v>
      </c>
      <c r="I176" t="s">
        <v>550</v>
      </c>
      <c r="J176" t="s">
        <v>551</v>
      </c>
      <c r="K176" t="s">
        <v>552</v>
      </c>
      <c r="L176">
        <v>1348</v>
      </c>
      <c r="N176">
        <v>1009</v>
      </c>
      <c r="O176" t="s">
        <v>24</v>
      </c>
      <c r="P176" t="s">
        <v>24</v>
      </c>
      <c r="Q176">
        <v>1000</v>
      </c>
      <c r="X176">
        <v>1E-3</v>
      </c>
      <c r="Y176">
        <v>11500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6</v>
      </c>
      <c r="AG176">
        <v>1E-3</v>
      </c>
      <c r="AH176">
        <v>2</v>
      </c>
      <c r="AI176">
        <v>28045678</v>
      </c>
      <c r="AJ176">
        <v>194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ROW(Source!A74)</f>
        <v>74</v>
      </c>
      <c r="B177">
        <v>28045679</v>
      </c>
      <c r="C177">
        <v>28045668</v>
      </c>
      <c r="D177">
        <v>25186459</v>
      </c>
      <c r="E177">
        <v>1</v>
      </c>
      <c r="F177">
        <v>1</v>
      </c>
      <c r="G177">
        <v>1</v>
      </c>
      <c r="H177">
        <v>3</v>
      </c>
      <c r="I177" t="s">
        <v>502</v>
      </c>
      <c r="J177" t="s">
        <v>503</v>
      </c>
      <c r="K177" t="s">
        <v>504</v>
      </c>
      <c r="L177">
        <v>1346</v>
      </c>
      <c r="N177">
        <v>1009</v>
      </c>
      <c r="O177" t="s">
        <v>197</v>
      </c>
      <c r="P177" t="s">
        <v>197</v>
      </c>
      <c r="Q177">
        <v>1</v>
      </c>
      <c r="X177">
        <v>3.5999999999999997E-2</v>
      </c>
      <c r="Y177">
        <v>28.6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3.5999999999999997E-2</v>
      </c>
      <c r="AH177">
        <v>2</v>
      </c>
      <c r="AI177">
        <v>28045679</v>
      </c>
      <c r="AJ177">
        <v>195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ROW(Source!A74)</f>
        <v>74</v>
      </c>
      <c r="B178">
        <v>28045680</v>
      </c>
      <c r="C178">
        <v>28045668</v>
      </c>
      <c r="D178">
        <v>25186612</v>
      </c>
      <c r="E178">
        <v>1</v>
      </c>
      <c r="F178">
        <v>1</v>
      </c>
      <c r="G178">
        <v>1</v>
      </c>
      <c r="H178">
        <v>3</v>
      </c>
      <c r="I178" t="s">
        <v>553</v>
      </c>
      <c r="J178" t="s">
        <v>554</v>
      </c>
      <c r="K178" t="s">
        <v>555</v>
      </c>
      <c r="L178">
        <v>1346</v>
      </c>
      <c r="N178">
        <v>1009</v>
      </c>
      <c r="O178" t="s">
        <v>197</v>
      </c>
      <c r="P178" t="s">
        <v>197</v>
      </c>
      <c r="Q178">
        <v>1</v>
      </c>
      <c r="X178">
        <v>6.0000000000000001E-3</v>
      </c>
      <c r="Y178">
        <v>35.630000000000003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6.0000000000000001E-3</v>
      </c>
      <c r="AH178">
        <v>2</v>
      </c>
      <c r="AI178">
        <v>28045680</v>
      </c>
      <c r="AJ178">
        <v>196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ROW(Source!A74)</f>
        <v>74</v>
      </c>
      <c r="B179">
        <v>28045681</v>
      </c>
      <c r="C179">
        <v>28045668</v>
      </c>
      <c r="D179">
        <v>25200071</v>
      </c>
      <c r="E179">
        <v>1</v>
      </c>
      <c r="F179">
        <v>1</v>
      </c>
      <c r="G179">
        <v>1</v>
      </c>
      <c r="H179">
        <v>3</v>
      </c>
      <c r="I179" t="s">
        <v>556</v>
      </c>
      <c r="J179" t="s">
        <v>557</v>
      </c>
      <c r="K179" t="s">
        <v>558</v>
      </c>
      <c r="L179">
        <v>1358</v>
      </c>
      <c r="N179">
        <v>1010</v>
      </c>
      <c r="O179" t="s">
        <v>559</v>
      </c>
      <c r="P179" t="s">
        <v>559</v>
      </c>
      <c r="Q179">
        <v>10</v>
      </c>
      <c r="X179">
        <v>0.1</v>
      </c>
      <c r="Y179">
        <v>39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0.1</v>
      </c>
      <c r="AH179">
        <v>2</v>
      </c>
      <c r="AI179">
        <v>28045681</v>
      </c>
      <c r="AJ179">
        <v>197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ROW(Source!A74)</f>
        <v>74</v>
      </c>
      <c r="B180">
        <v>28045682</v>
      </c>
      <c r="C180">
        <v>28045668</v>
      </c>
      <c r="D180">
        <v>25147235</v>
      </c>
      <c r="E180">
        <v>17</v>
      </c>
      <c r="F180">
        <v>1</v>
      </c>
      <c r="G180">
        <v>1</v>
      </c>
      <c r="H180">
        <v>3</v>
      </c>
      <c r="I180" t="s">
        <v>446</v>
      </c>
      <c r="J180" t="s">
        <v>6</v>
      </c>
      <c r="K180" t="s">
        <v>447</v>
      </c>
      <c r="L180">
        <v>1374</v>
      </c>
      <c r="N180">
        <v>1013</v>
      </c>
      <c r="O180" t="s">
        <v>448</v>
      </c>
      <c r="P180" t="s">
        <v>448</v>
      </c>
      <c r="Q180">
        <v>1</v>
      </c>
      <c r="X180">
        <v>0.3</v>
      </c>
      <c r="Y180">
        <v>1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0.3</v>
      </c>
      <c r="AH180">
        <v>2</v>
      </c>
      <c r="AI180">
        <v>28045682</v>
      </c>
      <c r="AJ180">
        <v>199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ROW(Source!A75)</f>
        <v>75</v>
      </c>
      <c r="B181">
        <v>28045669</v>
      </c>
      <c r="C181">
        <v>28045668</v>
      </c>
      <c r="D181">
        <v>25418254</v>
      </c>
      <c r="E181">
        <v>1</v>
      </c>
      <c r="F181">
        <v>1</v>
      </c>
      <c r="G181">
        <v>1</v>
      </c>
      <c r="H181">
        <v>1</v>
      </c>
      <c r="I181" t="s">
        <v>533</v>
      </c>
      <c r="J181" t="s">
        <v>6</v>
      </c>
      <c r="K181" t="s">
        <v>534</v>
      </c>
      <c r="L181">
        <v>1191</v>
      </c>
      <c r="N181">
        <v>1013</v>
      </c>
      <c r="O181" t="s">
        <v>401</v>
      </c>
      <c r="P181" t="s">
        <v>401</v>
      </c>
      <c r="Q181">
        <v>1</v>
      </c>
      <c r="X181">
        <v>1.56</v>
      </c>
      <c r="Y181">
        <v>0</v>
      </c>
      <c r="Z181">
        <v>0</v>
      </c>
      <c r="AA181">
        <v>0</v>
      </c>
      <c r="AB181">
        <v>9.51</v>
      </c>
      <c r="AC181">
        <v>0</v>
      </c>
      <c r="AD181">
        <v>1</v>
      </c>
      <c r="AE181">
        <v>1</v>
      </c>
      <c r="AF181" t="s">
        <v>6</v>
      </c>
      <c r="AG181">
        <v>1.56</v>
      </c>
      <c r="AH181">
        <v>2</v>
      </c>
      <c r="AI181">
        <v>28045669</v>
      </c>
      <c r="AJ181">
        <v>200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ROW(Source!A75)</f>
        <v>75</v>
      </c>
      <c r="B182">
        <v>28045670</v>
      </c>
      <c r="C182">
        <v>28045668</v>
      </c>
      <c r="D182">
        <v>25231911</v>
      </c>
      <c r="E182">
        <v>1</v>
      </c>
      <c r="F182">
        <v>1</v>
      </c>
      <c r="G182">
        <v>1</v>
      </c>
      <c r="H182">
        <v>2</v>
      </c>
      <c r="I182" t="s">
        <v>427</v>
      </c>
      <c r="J182" t="s">
        <v>428</v>
      </c>
      <c r="K182" t="s">
        <v>429</v>
      </c>
      <c r="L182">
        <v>1368</v>
      </c>
      <c r="N182">
        <v>1011</v>
      </c>
      <c r="O182" t="s">
        <v>405</v>
      </c>
      <c r="P182" t="s">
        <v>405</v>
      </c>
      <c r="Q182">
        <v>1</v>
      </c>
      <c r="X182">
        <v>0.13</v>
      </c>
      <c r="Y182">
        <v>0</v>
      </c>
      <c r="Z182">
        <v>8.1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0.13</v>
      </c>
      <c r="AH182">
        <v>2</v>
      </c>
      <c r="AI182">
        <v>28045670</v>
      </c>
      <c r="AJ182">
        <v>201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ROW(Source!A75)</f>
        <v>75</v>
      </c>
      <c r="B183">
        <v>28045671</v>
      </c>
      <c r="C183">
        <v>28045668</v>
      </c>
      <c r="D183">
        <v>25148213</v>
      </c>
      <c r="E183">
        <v>1</v>
      </c>
      <c r="F183">
        <v>1</v>
      </c>
      <c r="G183">
        <v>1</v>
      </c>
      <c r="H183">
        <v>3</v>
      </c>
      <c r="I183" t="s">
        <v>535</v>
      </c>
      <c r="J183" t="s">
        <v>536</v>
      </c>
      <c r="K183" t="s">
        <v>537</v>
      </c>
      <c r="L183">
        <v>1346</v>
      </c>
      <c r="N183">
        <v>1009</v>
      </c>
      <c r="O183" t="s">
        <v>197</v>
      </c>
      <c r="P183" t="s">
        <v>197</v>
      </c>
      <c r="Q183">
        <v>1</v>
      </c>
      <c r="X183">
        <v>6.0000000000000001E-3</v>
      </c>
      <c r="Y183">
        <v>44.97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6</v>
      </c>
      <c r="AG183">
        <v>6.0000000000000001E-3</v>
      </c>
      <c r="AH183">
        <v>2</v>
      </c>
      <c r="AI183">
        <v>28045671</v>
      </c>
      <c r="AJ183">
        <v>202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ROW(Source!A75)</f>
        <v>75</v>
      </c>
      <c r="B184">
        <v>28045672</v>
      </c>
      <c r="C184">
        <v>28045668</v>
      </c>
      <c r="D184">
        <v>25149944</v>
      </c>
      <c r="E184">
        <v>1</v>
      </c>
      <c r="F184">
        <v>1</v>
      </c>
      <c r="G184">
        <v>1</v>
      </c>
      <c r="H184">
        <v>3</v>
      </c>
      <c r="I184" t="s">
        <v>538</v>
      </c>
      <c r="J184" t="s">
        <v>539</v>
      </c>
      <c r="K184" t="s">
        <v>540</v>
      </c>
      <c r="L184">
        <v>1346</v>
      </c>
      <c r="N184">
        <v>1009</v>
      </c>
      <c r="O184" t="s">
        <v>197</v>
      </c>
      <c r="P184" t="s">
        <v>197</v>
      </c>
      <c r="Q184">
        <v>1</v>
      </c>
      <c r="X184">
        <v>1E-3</v>
      </c>
      <c r="Y184">
        <v>11.5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1E-3</v>
      </c>
      <c r="AH184">
        <v>2</v>
      </c>
      <c r="AI184">
        <v>28045672</v>
      </c>
      <c r="AJ184">
        <v>203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ROW(Source!A75)</f>
        <v>75</v>
      </c>
      <c r="B185">
        <v>28045673</v>
      </c>
      <c r="C185">
        <v>28045668</v>
      </c>
      <c r="D185">
        <v>25150263</v>
      </c>
      <c r="E185">
        <v>1</v>
      </c>
      <c r="F185">
        <v>1</v>
      </c>
      <c r="G185">
        <v>1</v>
      </c>
      <c r="H185">
        <v>3</v>
      </c>
      <c r="I185" t="s">
        <v>496</v>
      </c>
      <c r="J185" t="s">
        <v>497</v>
      </c>
      <c r="K185" t="s">
        <v>498</v>
      </c>
      <c r="L185">
        <v>1346</v>
      </c>
      <c r="N185">
        <v>1009</v>
      </c>
      <c r="O185" t="s">
        <v>197</v>
      </c>
      <c r="P185" t="s">
        <v>197</v>
      </c>
      <c r="Q185">
        <v>1</v>
      </c>
      <c r="X185">
        <v>1.2E-2</v>
      </c>
      <c r="Y185">
        <v>30.4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1.2E-2</v>
      </c>
      <c r="AH185">
        <v>2</v>
      </c>
      <c r="AI185">
        <v>28045673</v>
      </c>
      <c r="AJ185">
        <v>204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ROW(Source!A75)</f>
        <v>75</v>
      </c>
      <c r="B186">
        <v>28045674</v>
      </c>
      <c r="C186">
        <v>28045668</v>
      </c>
      <c r="D186">
        <v>25151427</v>
      </c>
      <c r="E186">
        <v>1</v>
      </c>
      <c r="F186">
        <v>1</v>
      </c>
      <c r="G186">
        <v>1</v>
      </c>
      <c r="H186">
        <v>3</v>
      </c>
      <c r="I186" t="s">
        <v>541</v>
      </c>
      <c r="J186" t="s">
        <v>542</v>
      </c>
      <c r="K186" t="s">
        <v>543</v>
      </c>
      <c r="L186">
        <v>1346</v>
      </c>
      <c r="N186">
        <v>1009</v>
      </c>
      <c r="O186" t="s">
        <v>197</v>
      </c>
      <c r="P186" t="s">
        <v>197</v>
      </c>
      <c r="Q186">
        <v>1</v>
      </c>
      <c r="X186">
        <v>7.0000000000000007E-2</v>
      </c>
      <c r="Y186">
        <v>10.57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6</v>
      </c>
      <c r="AG186">
        <v>7.0000000000000007E-2</v>
      </c>
      <c r="AH186">
        <v>2</v>
      </c>
      <c r="AI186">
        <v>28045674</v>
      </c>
      <c r="AJ186">
        <v>205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ROW(Source!A75)</f>
        <v>75</v>
      </c>
      <c r="B187">
        <v>28045675</v>
      </c>
      <c r="C187">
        <v>28045668</v>
      </c>
      <c r="D187">
        <v>25152616</v>
      </c>
      <c r="E187">
        <v>1</v>
      </c>
      <c r="F187">
        <v>1</v>
      </c>
      <c r="G187">
        <v>1</v>
      </c>
      <c r="H187">
        <v>3</v>
      </c>
      <c r="I187" t="s">
        <v>528</v>
      </c>
      <c r="J187" t="s">
        <v>529</v>
      </c>
      <c r="K187" t="s">
        <v>465</v>
      </c>
      <c r="L187">
        <v>1346</v>
      </c>
      <c r="N187">
        <v>1009</v>
      </c>
      <c r="O187" t="s">
        <v>197</v>
      </c>
      <c r="P187" t="s">
        <v>197</v>
      </c>
      <c r="Q187">
        <v>1</v>
      </c>
      <c r="X187">
        <v>4.9000000000000002E-2</v>
      </c>
      <c r="Y187">
        <v>9.0399999999999991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6</v>
      </c>
      <c r="AG187">
        <v>4.9000000000000002E-2</v>
      </c>
      <c r="AH187">
        <v>2</v>
      </c>
      <c r="AI187">
        <v>28045675</v>
      </c>
      <c r="AJ187">
        <v>206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ROW(Source!A75)</f>
        <v>75</v>
      </c>
      <c r="B188">
        <v>28045676</v>
      </c>
      <c r="C188">
        <v>28045668</v>
      </c>
      <c r="D188">
        <v>25152748</v>
      </c>
      <c r="E188">
        <v>1</v>
      </c>
      <c r="F188">
        <v>1</v>
      </c>
      <c r="G188">
        <v>1</v>
      </c>
      <c r="H188">
        <v>3</v>
      </c>
      <c r="I188" t="s">
        <v>544</v>
      </c>
      <c r="J188" t="s">
        <v>545</v>
      </c>
      <c r="K188" t="s">
        <v>546</v>
      </c>
      <c r="L188">
        <v>1355</v>
      </c>
      <c r="N188">
        <v>1010</v>
      </c>
      <c r="O188" t="s">
        <v>495</v>
      </c>
      <c r="P188" t="s">
        <v>495</v>
      </c>
      <c r="Q188">
        <v>100</v>
      </c>
      <c r="X188">
        <v>1.4E-2</v>
      </c>
      <c r="Y188">
        <v>86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6</v>
      </c>
      <c r="AG188">
        <v>1.4E-2</v>
      </c>
      <c r="AH188">
        <v>2</v>
      </c>
      <c r="AI188">
        <v>28045676</v>
      </c>
      <c r="AJ188">
        <v>207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ROW(Source!A75)</f>
        <v>75</v>
      </c>
      <c r="B189">
        <v>28045677</v>
      </c>
      <c r="C189">
        <v>28045668</v>
      </c>
      <c r="D189">
        <v>25153666</v>
      </c>
      <c r="E189">
        <v>1</v>
      </c>
      <c r="F189">
        <v>1</v>
      </c>
      <c r="G189">
        <v>1</v>
      </c>
      <c r="H189">
        <v>3</v>
      </c>
      <c r="I189" t="s">
        <v>547</v>
      </c>
      <c r="J189" t="s">
        <v>548</v>
      </c>
      <c r="K189" t="s">
        <v>549</v>
      </c>
      <c r="L189">
        <v>1346</v>
      </c>
      <c r="N189">
        <v>1009</v>
      </c>
      <c r="O189" t="s">
        <v>197</v>
      </c>
      <c r="P189" t="s">
        <v>197</v>
      </c>
      <c r="Q189">
        <v>1</v>
      </c>
      <c r="X189">
        <v>1E-3</v>
      </c>
      <c r="Y189">
        <v>133.05000000000001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6</v>
      </c>
      <c r="AG189">
        <v>1E-3</v>
      </c>
      <c r="AH189">
        <v>2</v>
      </c>
      <c r="AI189">
        <v>28045677</v>
      </c>
      <c r="AJ189">
        <v>208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ROW(Source!A75)</f>
        <v>75</v>
      </c>
      <c r="B190">
        <v>28045678</v>
      </c>
      <c r="C190">
        <v>28045668</v>
      </c>
      <c r="D190">
        <v>25171300</v>
      </c>
      <c r="E190">
        <v>1</v>
      </c>
      <c r="F190">
        <v>1</v>
      </c>
      <c r="G190">
        <v>1</v>
      </c>
      <c r="H190">
        <v>3</v>
      </c>
      <c r="I190" t="s">
        <v>550</v>
      </c>
      <c r="J190" t="s">
        <v>551</v>
      </c>
      <c r="K190" t="s">
        <v>552</v>
      </c>
      <c r="L190">
        <v>1348</v>
      </c>
      <c r="N190">
        <v>1009</v>
      </c>
      <c r="O190" t="s">
        <v>24</v>
      </c>
      <c r="P190" t="s">
        <v>24</v>
      </c>
      <c r="Q190">
        <v>1000</v>
      </c>
      <c r="X190">
        <v>1E-3</v>
      </c>
      <c r="Y190">
        <v>11500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1E-3</v>
      </c>
      <c r="AH190">
        <v>2</v>
      </c>
      <c r="AI190">
        <v>28045678</v>
      </c>
      <c r="AJ190">
        <v>209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ROW(Source!A75)</f>
        <v>75</v>
      </c>
      <c r="B191">
        <v>28045679</v>
      </c>
      <c r="C191">
        <v>28045668</v>
      </c>
      <c r="D191">
        <v>25186459</v>
      </c>
      <c r="E191">
        <v>1</v>
      </c>
      <c r="F191">
        <v>1</v>
      </c>
      <c r="G191">
        <v>1</v>
      </c>
      <c r="H191">
        <v>3</v>
      </c>
      <c r="I191" t="s">
        <v>502</v>
      </c>
      <c r="J191" t="s">
        <v>503</v>
      </c>
      <c r="K191" t="s">
        <v>504</v>
      </c>
      <c r="L191">
        <v>1346</v>
      </c>
      <c r="N191">
        <v>1009</v>
      </c>
      <c r="O191" t="s">
        <v>197</v>
      </c>
      <c r="P191" t="s">
        <v>197</v>
      </c>
      <c r="Q191">
        <v>1</v>
      </c>
      <c r="X191">
        <v>3.5999999999999997E-2</v>
      </c>
      <c r="Y191">
        <v>28.6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3.5999999999999997E-2</v>
      </c>
      <c r="AH191">
        <v>2</v>
      </c>
      <c r="AI191">
        <v>28045679</v>
      </c>
      <c r="AJ191">
        <v>210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ROW(Source!A75)</f>
        <v>75</v>
      </c>
      <c r="B192">
        <v>28045680</v>
      </c>
      <c r="C192">
        <v>28045668</v>
      </c>
      <c r="D192">
        <v>25186612</v>
      </c>
      <c r="E192">
        <v>1</v>
      </c>
      <c r="F192">
        <v>1</v>
      </c>
      <c r="G192">
        <v>1</v>
      </c>
      <c r="H192">
        <v>3</v>
      </c>
      <c r="I192" t="s">
        <v>553</v>
      </c>
      <c r="J192" t="s">
        <v>554</v>
      </c>
      <c r="K192" t="s">
        <v>555</v>
      </c>
      <c r="L192">
        <v>1346</v>
      </c>
      <c r="N192">
        <v>1009</v>
      </c>
      <c r="O192" t="s">
        <v>197</v>
      </c>
      <c r="P192" t="s">
        <v>197</v>
      </c>
      <c r="Q192">
        <v>1</v>
      </c>
      <c r="X192">
        <v>6.0000000000000001E-3</v>
      </c>
      <c r="Y192">
        <v>35.630000000000003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6.0000000000000001E-3</v>
      </c>
      <c r="AH192">
        <v>2</v>
      </c>
      <c r="AI192">
        <v>28045680</v>
      </c>
      <c r="AJ192">
        <v>211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ROW(Source!A75)</f>
        <v>75</v>
      </c>
      <c r="B193">
        <v>28045681</v>
      </c>
      <c r="C193">
        <v>28045668</v>
      </c>
      <c r="D193">
        <v>25200071</v>
      </c>
      <c r="E193">
        <v>1</v>
      </c>
      <c r="F193">
        <v>1</v>
      </c>
      <c r="G193">
        <v>1</v>
      </c>
      <c r="H193">
        <v>3</v>
      </c>
      <c r="I193" t="s">
        <v>556</v>
      </c>
      <c r="J193" t="s">
        <v>557</v>
      </c>
      <c r="K193" t="s">
        <v>558</v>
      </c>
      <c r="L193">
        <v>1358</v>
      </c>
      <c r="N193">
        <v>1010</v>
      </c>
      <c r="O193" t="s">
        <v>559</v>
      </c>
      <c r="P193" t="s">
        <v>559</v>
      </c>
      <c r="Q193">
        <v>10</v>
      </c>
      <c r="X193">
        <v>0.1</v>
      </c>
      <c r="Y193">
        <v>39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6</v>
      </c>
      <c r="AG193">
        <v>0.1</v>
      </c>
      <c r="AH193">
        <v>2</v>
      </c>
      <c r="AI193">
        <v>28045681</v>
      </c>
      <c r="AJ193">
        <v>212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ROW(Source!A75)</f>
        <v>75</v>
      </c>
      <c r="B194">
        <v>28045682</v>
      </c>
      <c r="C194">
        <v>28045668</v>
      </c>
      <c r="D194">
        <v>25147235</v>
      </c>
      <c r="E194">
        <v>17</v>
      </c>
      <c r="F194">
        <v>1</v>
      </c>
      <c r="G194">
        <v>1</v>
      </c>
      <c r="H194">
        <v>3</v>
      </c>
      <c r="I194" t="s">
        <v>446</v>
      </c>
      <c r="J194" t="s">
        <v>6</v>
      </c>
      <c r="K194" t="s">
        <v>447</v>
      </c>
      <c r="L194">
        <v>1374</v>
      </c>
      <c r="N194">
        <v>1013</v>
      </c>
      <c r="O194" t="s">
        <v>448</v>
      </c>
      <c r="P194" t="s">
        <v>448</v>
      </c>
      <c r="Q194">
        <v>1</v>
      </c>
      <c r="X194">
        <v>0.3</v>
      </c>
      <c r="Y194">
        <v>1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6</v>
      </c>
      <c r="AG194">
        <v>0.3</v>
      </c>
      <c r="AH194">
        <v>2</v>
      </c>
      <c r="AI194">
        <v>28045682</v>
      </c>
      <c r="AJ194">
        <v>214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ROW(Source!A78)</f>
        <v>78</v>
      </c>
      <c r="B195">
        <v>28045686</v>
      </c>
      <c r="C195">
        <v>28045685</v>
      </c>
      <c r="D195">
        <v>25420939</v>
      </c>
      <c r="E195">
        <v>1</v>
      </c>
      <c r="F195">
        <v>1</v>
      </c>
      <c r="G195">
        <v>1</v>
      </c>
      <c r="H195">
        <v>1</v>
      </c>
      <c r="I195" t="s">
        <v>560</v>
      </c>
      <c r="J195" t="s">
        <v>6</v>
      </c>
      <c r="K195" t="s">
        <v>561</v>
      </c>
      <c r="L195">
        <v>1191</v>
      </c>
      <c r="N195">
        <v>1013</v>
      </c>
      <c r="O195" t="s">
        <v>401</v>
      </c>
      <c r="P195" t="s">
        <v>401</v>
      </c>
      <c r="Q195">
        <v>1</v>
      </c>
      <c r="X195">
        <v>2.0699999999999998</v>
      </c>
      <c r="Y195">
        <v>0</v>
      </c>
      <c r="Z195">
        <v>0</v>
      </c>
      <c r="AA195">
        <v>0</v>
      </c>
      <c r="AB195">
        <v>10.210000000000001</v>
      </c>
      <c r="AC195">
        <v>0</v>
      </c>
      <c r="AD195">
        <v>1</v>
      </c>
      <c r="AE195">
        <v>1</v>
      </c>
      <c r="AF195" t="s">
        <v>73</v>
      </c>
      <c r="AG195">
        <v>2.3804999999999996</v>
      </c>
      <c r="AH195">
        <v>2</v>
      </c>
      <c r="AI195">
        <v>28045686</v>
      </c>
      <c r="AJ195">
        <v>215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ROW(Source!A78)</f>
        <v>78</v>
      </c>
      <c r="B196">
        <v>28045687</v>
      </c>
      <c r="C196">
        <v>28045685</v>
      </c>
      <c r="D196">
        <v>25412928</v>
      </c>
      <c r="E196">
        <v>1</v>
      </c>
      <c r="F196">
        <v>1</v>
      </c>
      <c r="G196">
        <v>1</v>
      </c>
      <c r="H196">
        <v>1</v>
      </c>
      <c r="I196" t="s">
        <v>413</v>
      </c>
      <c r="J196" t="s">
        <v>6</v>
      </c>
      <c r="K196" t="s">
        <v>414</v>
      </c>
      <c r="L196">
        <v>1191</v>
      </c>
      <c r="N196">
        <v>1013</v>
      </c>
      <c r="O196" t="s">
        <v>401</v>
      </c>
      <c r="P196" t="s">
        <v>401</v>
      </c>
      <c r="Q196">
        <v>1</v>
      </c>
      <c r="X196">
        <v>0.02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2</v>
      </c>
      <c r="AF196" t="s">
        <v>72</v>
      </c>
      <c r="AG196">
        <v>2.5000000000000001E-2</v>
      </c>
      <c r="AH196">
        <v>2</v>
      </c>
      <c r="AI196">
        <v>28045687</v>
      </c>
      <c r="AJ196">
        <v>216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ROW(Source!A78)</f>
        <v>78</v>
      </c>
      <c r="B197">
        <v>28045688</v>
      </c>
      <c r="C197">
        <v>28045685</v>
      </c>
      <c r="D197">
        <v>25231607</v>
      </c>
      <c r="E197">
        <v>1</v>
      </c>
      <c r="F197">
        <v>1</v>
      </c>
      <c r="G197">
        <v>1</v>
      </c>
      <c r="H197">
        <v>2</v>
      </c>
      <c r="I197" t="s">
        <v>421</v>
      </c>
      <c r="J197" t="s">
        <v>422</v>
      </c>
      <c r="K197" t="s">
        <v>423</v>
      </c>
      <c r="L197">
        <v>1368</v>
      </c>
      <c r="N197">
        <v>1011</v>
      </c>
      <c r="O197" t="s">
        <v>405</v>
      </c>
      <c r="P197" t="s">
        <v>405</v>
      </c>
      <c r="Q197">
        <v>1</v>
      </c>
      <c r="X197">
        <v>0.02</v>
      </c>
      <c r="Y197">
        <v>0</v>
      </c>
      <c r="Z197">
        <v>65.709999999999994</v>
      </c>
      <c r="AA197">
        <v>11.6</v>
      </c>
      <c r="AB197">
        <v>0</v>
      </c>
      <c r="AC197">
        <v>0</v>
      </c>
      <c r="AD197">
        <v>1</v>
      </c>
      <c r="AE197">
        <v>0</v>
      </c>
      <c r="AF197" t="s">
        <v>72</v>
      </c>
      <c r="AG197">
        <v>2.5000000000000001E-2</v>
      </c>
      <c r="AH197">
        <v>2</v>
      </c>
      <c r="AI197">
        <v>28045688</v>
      </c>
      <c r="AJ197">
        <v>217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ROW(Source!A78)</f>
        <v>78</v>
      </c>
      <c r="B198">
        <v>28045689</v>
      </c>
      <c r="C198">
        <v>28045685</v>
      </c>
      <c r="D198">
        <v>25231911</v>
      </c>
      <c r="E198">
        <v>1</v>
      </c>
      <c r="F198">
        <v>1</v>
      </c>
      <c r="G198">
        <v>1</v>
      </c>
      <c r="H198">
        <v>2</v>
      </c>
      <c r="I198" t="s">
        <v>427</v>
      </c>
      <c r="J198" t="s">
        <v>428</v>
      </c>
      <c r="K198" t="s">
        <v>429</v>
      </c>
      <c r="L198">
        <v>1368</v>
      </c>
      <c r="N198">
        <v>1011</v>
      </c>
      <c r="O198" t="s">
        <v>405</v>
      </c>
      <c r="P198" t="s">
        <v>405</v>
      </c>
      <c r="Q198">
        <v>1</v>
      </c>
      <c r="X198">
        <v>0.71</v>
      </c>
      <c r="Y198">
        <v>0</v>
      </c>
      <c r="Z198">
        <v>8.1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72</v>
      </c>
      <c r="AG198">
        <v>0.88749999999999996</v>
      </c>
      <c r="AH198">
        <v>2</v>
      </c>
      <c r="AI198">
        <v>28045689</v>
      </c>
      <c r="AJ198">
        <v>218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ROW(Source!A78)</f>
        <v>78</v>
      </c>
      <c r="B199">
        <v>28045690</v>
      </c>
      <c r="C199">
        <v>28045685</v>
      </c>
      <c r="D199">
        <v>25151425</v>
      </c>
      <c r="E199">
        <v>1</v>
      </c>
      <c r="F199">
        <v>1</v>
      </c>
      <c r="G199">
        <v>1</v>
      </c>
      <c r="H199">
        <v>3</v>
      </c>
      <c r="I199" t="s">
        <v>562</v>
      </c>
      <c r="J199" t="s">
        <v>563</v>
      </c>
      <c r="K199" t="s">
        <v>564</v>
      </c>
      <c r="L199">
        <v>1348</v>
      </c>
      <c r="N199">
        <v>1009</v>
      </c>
      <c r="O199" t="s">
        <v>24</v>
      </c>
      <c r="P199" t="s">
        <v>24</v>
      </c>
      <c r="Q199">
        <v>1000</v>
      </c>
      <c r="X199">
        <v>6.9999999999999994E-5</v>
      </c>
      <c r="Y199">
        <v>10315.01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6</v>
      </c>
      <c r="AG199">
        <v>6.9999999999999994E-5</v>
      </c>
      <c r="AH199">
        <v>2</v>
      </c>
      <c r="AI199">
        <v>28045690</v>
      </c>
      <c r="AJ199">
        <v>219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ROW(Source!A78)</f>
        <v>78</v>
      </c>
      <c r="B200">
        <v>28045691</v>
      </c>
      <c r="C200">
        <v>28045685</v>
      </c>
      <c r="D200">
        <v>25152569</v>
      </c>
      <c r="E200">
        <v>1</v>
      </c>
      <c r="F200">
        <v>1</v>
      </c>
      <c r="G200">
        <v>1</v>
      </c>
      <c r="H200">
        <v>3</v>
      </c>
      <c r="I200" t="s">
        <v>565</v>
      </c>
      <c r="J200" t="s">
        <v>566</v>
      </c>
      <c r="K200" t="s">
        <v>567</v>
      </c>
      <c r="L200">
        <v>1348</v>
      </c>
      <c r="N200">
        <v>1009</v>
      </c>
      <c r="O200" t="s">
        <v>24</v>
      </c>
      <c r="P200" t="s">
        <v>24</v>
      </c>
      <c r="Q200">
        <v>1000</v>
      </c>
      <c r="X200">
        <v>3.0000000000000001E-3</v>
      </c>
      <c r="Y200">
        <v>10068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6</v>
      </c>
      <c r="AG200">
        <v>3.0000000000000001E-3</v>
      </c>
      <c r="AH200">
        <v>2</v>
      </c>
      <c r="AI200">
        <v>28045691</v>
      </c>
      <c r="AJ200">
        <v>220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ROW(Source!A78)</f>
        <v>78</v>
      </c>
      <c r="B201">
        <v>28045692</v>
      </c>
      <c r="C201">
        <v>28045685</v>
      </c>
      <c r="D201">
        <v>25145065</v>
      </c>
      <c r="E201">
        <v>17</v>
      </c>
      <c r="F201">
        <v>1</v>
      </c>
      <c r="G201">
        <v>1</v>
      </c>
      <c r="H201">
        <v>3</v>
      </c>
      <c r="I201" t="s">
        <v>664</v>
      </c>
      <c r="J201" t="s">
        <v>6</v>
      </c>
      <c r="K201" t="s">
        <v>665</v>
      </c>
      <c r="L201">
        <v>1354</v>
      </c>
      <c r="N201">
        <v>1010</v>
      </c>
      <c r="O201" t="s">
        <v>61</v>
      </c>
      <c r="P201" t="s">
        <v>61</v>
      </c>
      <c r="Q201">
        <v>1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1</v>
      </c>
      <c r="AD201">
        <v>0</v>
      </c>
      <c r="AE201">
        <v>0</v>
      </c>
      <c r="AF201" t="s">
        <v>6</v>
      </c>
      <c r="AG201">
        <v>0</v>
      </c>
      <c r="AH201">
        <v>3</v>
      </c>
      <c r="AI201">
        <v>-1</v>
      </c>
      <c r="AJ201" t="s">
        <v>6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ROW(Source!A78)</f>
        <v>78</v>
      </c>
      <c r="B202">
        <v>28045693</v>
      </c>
      <c r="C202">
        <v>28045685</v>
      </c>
      <c r="D202">
        <v>25186957</v>
      </c>
      <c r="E202">
        <v>1</v>
      </c>
      <c r="F202">
        <v>1</v>
      </c>
      <c r="G202">
        <v>1</v>
      </c>
      <c r="H202">
        <v>3</v>
      </c>
      <c r="I202" t="s">
        <v>568</v>
      </c>
      <c r="J202" t="s">
        <v>569</v>
      </c>
      <c r="K202" t="s">
        <v>570</v>
      </c>
      <c r="L202">
        <v>1354</v>
      </c>
      <c r="N202">
        <v>1010</v>
      </c>
      <c r="O202" t="s">
        <v>61</v>
      </c>
      <c r="P202" t="s">
        <v>61</v>
      </c>
      <c r="Q202">
        <v>1</v>
      </c>
      <c r="X202">
        <v>0.27</v>
      </c>
      <c r="Y202">
        <v>110.11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0.27</v>
      </c>
      <c r="AH202">
        <v>2</v>
      </c>
      <c r="AI202">
        <v>28045693</v>
      </c>
      <c r="AJ202">
        <v>222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ROW(Source!A79)</f>
        <v>79</v>
      </c>
      <c r="B203">
        <v>28045686</v>
      </c>
      <c r="C203">
        <v>28045685</v>
      </c>
      <c r="D203">
        <v>25420939</v>
      </c>
      <c r="E203">
        <v>1</v>
      </c>
      <c r="F203">
        <v>1</v>
      </c>
      <c r="G203">
        <v>1</v>
      </c>
      <c r="H203">
        <v>1</v>
      </c>
      <c r="I203" t="s">
        <v>560</v>
      </c>
      <c r="J203" t="s">
        <v>6</v>
      </c>
      <c r="K203" t="s">
        <v>561</v>
      </c>
      <c r="L203">
        <v>1191</v>
      </c>
      <c r="N203">
        <v>1013</v>
      </c>
      <c r="O203" t="s">
        <v>401</v>
      </c>
      <c r="P203" t="s">
        <v>401</v>
      </c>
      <c r="Q203">
        <v>1</v>
      </c>
      <c r="X203">
        <v>2.0699999999999998</v>
      </c>
      <c r="Y203">
        <v>0</v>
      </c>
      <c r="Z203">
        <v>0</v>
      </c>
      <c r="AA203">
        <v>0</v>
      </c>
      <c r="AB203">
        <v>10.210000000000001</v>
      </c>
      <c r="AC203">
        <v>0</v>
      </c>
      <c r="AD203">
        <v>1</v>
      </c>
      <c r="AE203">
        <v>1</v>
      </c>
      <c r="AF203" t="s">
        <v>73</v>
      </c>
      <c r="AG203">
        <v>2.3804999999999996</v>
      </c>
      <c r="AH203">
        <v>2</v>
      </c>
      <c r="AI203">
        <v>28045686</v>
      </c>
      <c r="AJ203">
        <v>223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ROW(Source!A79)</f>
        <v>79</v>
      </c>
      <c r="B204">
        <v>28045687</v>
      </c>
      <c r="C204">
        <v>28045685</v>
      </c>
      <c r="D204">
        <v>25412928</v>
      </c>
      <c r="E204">
        <v>1</v>
      </c>
      <c r="F204">
        <v>1</v>
      </c>
      <c r="G204">
        <v>1</v>
      </c>
      <c r="H204">
        <v>1</v>
      </c>
      <c r="I204" t="s">
        <v>413</v>
      </c>
      <c r="J204" t="s">
        <v>6</v>
      </c>
      <c r="K204" t="s">
        <v>414</v>
      </c>
      <c r="L204">
        <v>1191</v>
      </c>
      <c r="N204">
        <v>1013</v>
      </c>
      <c r="O204" t="s">
        <v>401</v>
      </c>
      <c r="P204" t="s">
        <v>401</v>
      </c>
      <c r="Q204">
        <v>1</v>
      </c>
      <c r="X204">
        <v>0.02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2</v>
      </c>
      <c r="AF204" t="s">
        <v>72</v>
      </c>
      <c r="AG204">
        <v>2.5000000000000001E-2</v>
      </c>
      <c r="AH204">
        <v>2</v>
      </c>
      <c r="AI204">
        <v>28045687</v>
      </c>
      <c r="AJ204">
        <v>224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ROW(Source!A79)</f>
        <v>79</v>
      </c>
      <c r="B205">
        <v>28045688</v>
      </c>
      <c r="C205">
        <v>28045685</v>
      </c>
      <c r="D205">
        <v>25231607</v>
      </c>
      <c r="E205">
        <v>1</v>
      </c>
      <c r="F205">
        <v>1</v>
      </c>
      <c r="G205">
        <v>1</v>
      </c>
      <c r="H205">
        <v>2</v>
      </c>
      <c r="I205" t="s">
        <v>421</v>
      </c>
      <c r="J205" t="s">
        <v>422</v>
      </c>
      <c r="K205" t="s">
        <v>423</v>
      </c>
      <c r="L205">
        <v>1368</v>
      </c>
      <c r="N205">
        <v>1011</v>
      </c>
      <c r="O205" t="s">
        <v>405</v>
      </c>
      <c r="P205" t="s">
        <v>405</v>
      </c>
      <c r="Q205">
        <v>1</v>
      </c>
      <c r="X205">
        <v>0.02</v>
      </c>
      <c r="Y205">
        <v>0</v>
      </c>
      <c r="Z205">
        <v>65.709999999999994</v>
      </c>
      <c r="AA205">
        <v>11.6</v>
      </c>
      <c r="AB205">
        <v>0</v>
      </c>
      <c r="AC205">
        <v>0</v>
      </c>
      <c r="AD205">
        <v>1</v>
      </c>
      <c r="AE205">
        <v>0</v>
      </c>
      <c r="AF205" t="s">
        <v>72</v>
      </c>
      <c r="AG205">
        <v>2.5000000000000001E-2</v>
      </c>
      <c r="AH205">
        <v>2</v>
      </c>
      <c r="AI205">
        <v>28045688</v>
      </c>
      <c r="AJ205">
        <v>225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ROW(Source!A79)</f>
        <v>79</v>
      </c>
      <c r="B206">
        <v>28045689</v>
      </c>
      <c r="C206">
        <v>28045685</v>
      </c>
      <c r="D206">
        <v>25231911</v>
      </c>
      <c r="E206">
        <v>1</v>
      </c>
      <c r="F206">
        <v>1</v>
      </c>
      <c r="G206">
        <v>1</v>
      </c>
      <c r="H206">
        <v>2</v>
      </c>
      <c r="I206" t="s">
        <v>427</v>
      </c>
      <c r="J206" t="s">
        <v>428</v>
      </c>
      <c r="K206" t="s">
        <v>429</v>
      </c>
      <c r="L206">
        <v>1368</v>
      </c>
      <c r="N206">
        <v>1011</v>
      </c>
      <c r="O206" t="s">
        <v>405</v>
      </c>
      <c r="P206" t="s">
        <v>405</v>
      </c>
      <c r="Q206">
        <v>1</v>
      </c>
      <c r="X206">
        <v>0.71</v>
      </c>
      <c r="Y206">
        <v>0</v>
      </c>
      <c r="Z206">
        <v>8.1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72</v>
      </c>
      <c r="AG206">
        <v>0.88749999999999996</v>
      </c>
      <c r="AH206">
        <v>2</v>
      </c>
      <c r="AI206">
        <v>28045689</v>
      </c>
      <c r="AJ206">
        <v>226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ROW(Source!A79)</f>
        <v>79</v>
      </c>
      <c r="B207">
        <v>28045690</v>
      </c>
      <c r="C207">
        <v>28045685</v>
      </c>
      <c r="D207">
        <v>25151425</v>
      </c>
      <c r="E207">
        <v>1</v>
      </c>
      <c r="F207">
        <v>1</v>
      </c>
      <c r="G207">
        <v>1</v>
      </c>
      <c r="H207">
        <v>3</v>
      </c>
      <c r="I207" t="s">
        <v>562</v>
      </c>
      <c r="J207" t="s">
        <v>563</v>
      </c>
      <c r="K207" t="s">
        <v>564</v>
      </c>
      <c r="L207">
        <v>1348</v>
      </c>
      <c r="N207">
        <v>1009</v>
      </c>
      <c r="O207" t="s">
        <v>24</v>
      </c>
      <c r="P207" t="s">
        <v>24</v>
      </c>
      <c r="Q207">
        <v>1000</v>
      </c>
      <c r="X207">
        <v>6.9999999999999994E-5</v>
      </c>
      <c r="Y207">
        <v>10315.01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6</v>
      </c>
      <c r="AG207">
        <v>6.9999999999999994E-5</v>
      </c>
      <c r="AH207">
        <v>2</v>
      </c>
      <c r="AI207">
        <v>28045690</v>
      </c>
      <c r="AJ207">
        <v>227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ROW(Source!A79)</f>
        <v>79</v>
      </c>
      <c r="B208">
        <v>28045691</v>
      </c>
      <c r="C208">
        <v>28045685</v>
      </c>
      <c r="D208">
        <v>25152569</v>
      </c>
      <c r="E208">
        <v>1</v>
      </c>
      <c r="F208">
        <v>1</v>
      </c>
      <c r="G208">
        <v>1</v>
      </c>
      <c r="H208">
        <v>3</v>
      </c>
      <c r="I208" t="s">
        <v>565</v>
      </c>
      <c r="J208" t="s">
        <v>566</v>
      </c>
      <c r="K208" t="s">
        <v>567</v>
      </c>
      <c r="L208">
        <v>1348</v>
      </c>
      <c r="N208">
        <v>1009</v>
      </c>
      <c r="O208" t="s">
        <v>24</v>
      </c>
      <c r="P208" t="s">
        <v>24</v>
      </c>
      <c r="Q208">
        <v>1000</v>
      </c>
      <c r="X208">
        <v>3.0000000000000001E-3</v>
      </c>
      <c r="Y208">
        <v>10068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6</v>
      </c>
      <c r="AG208">
        <v>3.0000000000000001E-3</v>
      </c>
      <c r="AH208">
        <v>2</v>
      </c>
      <c r="AI208">
        <v>28045691</v>
      </c>
      <c r="AJ208">
        <v>228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ROW(Source!A79)</f>
        <v>79</v>
      </c>
      <c r="B209">
        <v>28045692</v>
      </c>
      <c r="C209">
        <v>28045685</v>
      </c>
      <c r="D209">
        <v>25145065</v>
      </c>
      <c r="E209">
        <v>17</v>
      </c>
      <c r="F209">
        <v>1</v>
      </c>
      <c r="G209">
        <v>1</v>
      </c>
      <c r="H209">
        <v>3</v>
      </c>
      <c r="I209" t="s">
        <v>664</v>
      </c>
      <c r="J209" t="s">
        <v>6</v>
      </c>
      <c r="K209" t="s">
        <v>665</v>
      </c>
      <c r="L209">
        <v>1354</v>
      </c>
      <c r="N209">
        <v>1010</v>
      </c>
      <c r="O209" t="s">
        <v>61</v>
      </c>
      <c r="P209" t="s">
        <v>61</v>
      </c>
      <c r="Q209">
        <v>1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1</v>
      </c>
      <c r="AD209">
        <v>0</v>
      </c>
      <c r="AE209">
        <v>0</v>
      </c>
      <c r="AF209" t="s">
        <v>6</v>
      </c>
      <c r="AG209">
        <v>0</v>
      </c>
      <c r="AH209">
        <v>3</v>
      </c>
      <c r="AI209">
        <v>-1</v>
      </c>
      <c r="AJ209" t="s">
        <v>6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ROW(Source!A79)</f>
        <v>79</v>
      </c>
      <c r="B210">
        <v>28045693</v>
      </c>
      <c r="C210">
        <v>28045685</v>
      </c>
      <c r="D210">
        <v>25186957</v>
      </c>
      <c r="E210">
        <v>1</v>
      </c>
      <c r="F210">
        <v>1</v>
      </c>
      <c r="G210">
        <v>1</v>
      </c>
      <c r="H210">
        <v>3</v>
      </c>
      <c r="I210" t="s">
        <v>568</v>
      </c>
      <c r="J210" t="s">
        <v>569</v>
      </c>
      <c r="K210" t="s">
        <v>570</v>
      </c>
      <c r="L210">
        <v>1354</v>
      </c>
      <c r="N210">
        <v>1010</v>
      </c>
      <c r="O210" t="s">
        <v>61</v>
      </c>
      <c r="P210" t="s">
        <v>61</v>
      </c>
      <c r="Q210">
        <v>1</v>
      </c>
      <c r="X210">
        <v>0.27</v>
      </c>
      <c r="Y210">
        <v>110.11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6</v>
      </c>
      <c r="AG210">
        <v>0.27</v>
      </c>
      <c r="AH210">
        <v>2</v>
      </c>
      <c r="AI210">
        <v>28045693</v>
      </c>
      <c r="AJ210">
        <v>230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ROW(Source!A82)</f>
        <v>82</v>
      </c>
      <c r="B211">
        <v>28048889</v>
      </c>
      <c r="C211">
        <v>28048888</v>
      </c>
      <c r="D211">
        <v>25423580</v>
      </c>
      <c r="E211">
        <v>1</v>
      </c>
      <c r="F211">
        <v>1</v>
      </c>
      <c r="G211">
        <v>1</v>
      </c>
      <c r="H211">
        <v>1</v>
      </c>
      <c r="I211" t="s">
        <v>571</v>
      </c>
      <c r="J211" t="s">
        <v>6</v>
      </c>
      <c r="K211" t="s">
        <v>572</v>
      </c>
      <c r="L211">
        <v>1191</v>
      </c>
      <c r="N211">
        <v>1013</v>
      </c>
      <c r="O211" t="s">
        <v>401</v>
      </c>
      <c r="P211" t="s">
        <v>401</v>
      </c>
      <c r="Q211">
        <v>1</v>
      </c>
      <c r="X211">
        <v>2.78</v>
      </c>
      <c r="Y211">
        <v>0</v>
      </c>
      <c r="Z211">
        <v>0</v>
      </c>
      <c r="AA211">
        <v>0</v>
      </c>
      <c r="AB211">
        <v>10.06</v>
      </c>
      <c r="AC211">
        <v>0</v>
      </c>
      <c r="AD211">
        <v>1</v>
      </c>
      <c r="AE211">
        <v>1</v>
      </c>
      <c r="AF211" t="s">
        <v>73</v>
      </c>
      <c r="AG211">
        <v>3.1969999999999996</v>
      </c>
      <c r="AH211">
        <v>2</v>
      </c>
      <c r="AI211">
        <v>28048889</v>
      </c>
      <c r="AJ211">
        <v>231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ROW(Source!A82)</f>
        <v>82</v>
      </c>
      <c r="B212">
        <v>28048890</v>
      </c>
      <c r="C212">
        <v>28048888</v>
      </c>
      <c r="D212">
        <v>25412928</v>
      </c>
      <c r="E212">
        <v>1</v>
      </c>
      <c r="F212">
        <v>1</v>
      </c>
      <c r="G212">
        <v>1</v>
      </c>
      <c r="H212">
        <v>1</v>
      </c>
      <c r="I212" t="s">
        <v>413</v>
      </c>
      <c r="J212" t="s">
        <v>6</v>
      </c>
      <c r="K212" t="s">
        <v>414</v>
      </c>
      <c r="L212">
        <v>1191</v>
      </c>
      <c r="N212">
        <v>1013</v>
      </c>
      <c r="O212" t="s">
        <v>401</v>
      </c>
      <c r="P212" t="s">
        <v>401</v>
      </c>
      <c r="Q212">
        <v>1</v>
      </c>
      <c r="X212">
        <v>0.02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2</v>
      </c>
      <c r="AF212" t="s">
        <v>72</v>
      </c>
      <c r="AG212">
        <v>2.5000000000000001E-2</v>
      </c>
      <c r="AH212">
        <v>2</v>
      </c>
      <c r="AI212">
        <v>28048890</v>
      </c>
      <c r="AJ212">
        <v>232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ROW(Source!A82)</f>
        <v>82</v>
      </c>
      <c r="B213">
        <v>28048891</v>
      </c>
      <c r="C213">
        <v>28048888</v>
      </c>
      <c r="D213">
        <v>25231607</v>
      </c>
      <c r="E213">
        <v>1</v>
      </c>
      <c r="F213">
        <v>1</v>
      </c>
      <c r="G213">
        <v>1</v>
      </c>
      <c r="H213">
        <v>2</v>
      </c>
      <c r="I213" t="s">
        <v>421</v>
      </c>
      <c r="J213" t="s">
        <v>422</v>
      </c>
      <c r="K213" t="s">
        <v>423</v>
      </c>
      <c r="L213">
        <v>1368</v>
      </c>
      <c r="N213">
        <v>1011</v>
      </c>
      <c r="O213" t="s">
        <v>405</v>
      </c>
      <c r="P213" t="s">
        <v>405</v>
      </c>
      <c r="Q213">
        <v>1</v>
      </c>
      <c r="X213">
        <v>0.02</v>
      </c>
      <c r="Y213">
        <v>0</v>
      </c>
      <c r="Z213">
        <v>65.709999999999994</v>
      </c>
      <c r="AA213">
        <v>11.6</v>
      </c>
      <c r="AB213">
        <v>0</v>
      </c>
      <c r="AC213">
        <v>0</v>
      </c>
      <c r="AD213">
        <v>1</v>
      </c>
      <c r="AE213">
        <v>0</v>
      </c>
      <c r="AF213" t="s">
        <v>72</v>
      </c>
      <c r="AG213">
        <v>2.5000000000000001E-2</v>
      </c>
      <c r="AH213">
        <v>2</v>
      </c>
      <c r="AI213">
        <v>28048891</v>
      </c>
      <c r="AJ213">
        <v>233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ROW(Source!A82)</f>
        <v>82</v>
      </c>
      <c r="B214">
        <v>28048892</v>
      </c>
      <c r="C214">
        <v>28048888</v>
      </c>
      <c r="D214">
        <v>25231911</v>
      </c>
      <c r="E214">
        <v>1</v>
      </c>
      <c r="F214">
        <v>1</v>
      </c>
      <c r="G214">
        <v>1</v>
      </c>
      <c r="H214">
        <v>2</v>
      </c>
      <c r="I214" t="s">
        <v>427</v>
      </c>
      <c r="J214" t="s">
        <v>428</v>
      </c>
      <c r="K214" t="s">
        <v>429</v>
      </c>
      <c r="L214">
        <v>1368</v>
      </c>
      <c r="N214">
        <v>1011</v>
      </c>
      <c r="O214" t="s">
        <v>405</v>
      </c>
      <c r="P214" t="s">
        <v>405</v>
      </c>
      <c r="Q214">
        <v>1</v>
      </c>
      <c r="X214">
        <v>0.73</v>
      </c>
      <c r="Y214">
        <v>0</v>
      </c>
      <c r="Z214">
        <v>8.1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72</v>
      </c>
      <c r="AG214">
        <v>0.91249999999999998</v>
      </c>
      <c r="AH214">
        <v>2</v>
      </c>
      <c r="AI214">
        <v>28048892</v>
      </c>
      <c r="AJ214">
        <v>234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ROW(Source!A82)</f>
        <v>82</v>
      </c>
      <c r="B215">
        <v>28048893</v>
      </c>
      <c r="C215">
        <v>28048888</v>
      </c>
      <c r="D215">
        <v>25151425</v>
      </c>
      <c r="E215">
        <v>1</v>
      </c>
      <c r="F215">
        <v>1</v>
      </c>
      <c r="G215">
        <v>1</v>
      </c>
      <c r="H215">
        <v>3</v>
      </c>
      <c r="I215" t="s">
        <v>562</v>
      </c>
      <c r="J215" t="s">
        <v>563</v>
      </c>
      <c r="K215" t="s">
        <v>564</v>
      </c>
      <c r="L215">
        <v>1348</v>
      </c>
      <c r="N215">
        <v>1009</v>
      </c>
      <c r="O215" t="s">
        <v>24</v>
      </c>
      <c r="P215" t="s">
        <v>24</v>
      </c>
      <c r="Q215">
        <v>1000</v>
      </c>
      <c r="X215">
        <v>8.0000000000000007E-5</v>
      </c>
      <c r="Y215">
        <v>10315.01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8.0000000000000007E-5</v>
      </c>
      <c r="AH215">
        <v>2</v>
      </c>
      <c r="AI215">
        <v>28048893</v>
      </c>
      <c r="AJ215">
        <v>236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ROW(Source!A82)</f>
        <v>82</v>
      </c>
      <c r="B216">
        <v>28048894</v>
      </c>
      <c r="C216">
        <v>28048888</v>
      </c>
      <c r="D216">
        <v>25152569</v>
      </c>
      <c r="E216">
        <v>1</v>
      </c>
      <c r="F216">
        <v>1</v>
      </c>
      <c r="G216">
        <v>1</v>
      </c>
      <c r="H216">
        <v>3</v>
      </c>
      <c r="I216" t="s">
        <v>565</v>
      </c>
      <c r="J216" t="s">
        <v>566</v>
      </c>
      <c r="K216" t="s">
        <v>567</v>
      </c>
      <c r="L216">
        <v>1348</v>
      </c>
      <c r="N216">
        <v>1009</v>
      </c>
      <c r="O216" t="s">
        <v>24</v>
      </c>
      <c r="P216" t="s">
        <v>24</v>
      </c>
      <c r="Q216">
        <v>1000</v>
      </c>
      <c r="X216">
        <v>3.0000000000000001E-3</v>
      </c>
      <c r="Y216">
        <v>10068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6</v>
      </c>
      <c r="AG216">
        <v>3.0000000000000001E-3</v>
      </c>
      <c r="AH216">
        <v>2</v>
      </c>
      <c r="AI216">
        <v>28048894</v>
      </c>
      <c r="AJ216">
        <v>237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ROW(Source!A82)</f>
        <v>82</v>
      </c>
      <c r="B217">
        <v>28048895</v>
      </c>
      <c r="C217">
        <v>28048888</v>
      </c>
      <c r="D217">
        <v>25145065</v>
      </c>
      <c r="E217">
        <v>17</v>
      </c>
      <c r="F217">
        <v>1</v>
      </c>
      <c r="G217">
        <v>1</v>
      </c>
      <c r="H217">
        <v>3</v>
      </c>
      <c r="I217" t="s">
        <v>664</v>
      </c>
      <c r="J217" t="s">
        <v>6</v>
      </c>
      <c r="K217" t="s">
        <v>665</v>
      </c>
      <c r="L217">
        <v>1354</v>
      </c>
      <c r="N217">
        <v>1010</v>
      </c>
      <c r="O217" t="s">
        <v>61</v>
      </c>
      <c r="P217" t="s">
        <v>61</v>
      </c>
      <c r="Q217">
        <v>1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1</v>
      </c>
      <c r="AD217">
        <v>0</v>
      </c>
      <c r="AE217">
        <v>0</v>
      </c>
      <c r="AF217" t="s">
        <v>6</v>
      </c>
      <c r="AG217">
        <v>0</v>
      </c>
      <c r="AH217">
        <v>3</v>
      </c>
      <c r="AI217">
        <v>-1</v>
      </c>
      <c r="AJ217" t="s">
        <v>6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ROW(Source!A82)</f>
        <v>82</v>
      </c>
      <c r="B218">
        <v>28048896</v>
      </c>
      <c r="C218">
        <v>28048888</v>
      </c>
      <c r="D218">
        <v>25186957</v>
      </c>
      <c r="E218">
        <v>1</v>
      </c>
      <c r="F218">
        <v>1</v>
      </c>
      <c r="G218">
        <v>1</v>
      </c>
      <c r="H218">
        <v>3</v>
      </c>
      <c r="I218" t="s">
        <v>568</v>
      </c>
      <c r="J218" t="s">
        <v>569</v>
      </c>
      <c r="K218" t="s">
        <v>570</v>
      </c>
      <c r="L218">
        <v>1354</v>
      </c>
      <c r="N218">
        <v>1010</v>
      </c>
      <c r="O218" t="s">
        <v>61</v>
      </c>
      <c r="P218" t="s">
        <v>61</v>
      </c>
      <c r="Q218">
        <v>1</v>
      </c>
      <c r="X218">
        <v>0.19</v>
      </c>
      <c r="Y218">
        <v>110.11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0.19</v>
      </c>
      <c r="AH218">
        <v>2</v>
      </c>
      <c r="AI218">
        <v>28048896</v>
      </c>
      <c r="AJ218">
        <v>239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ROW(Source!A83)</f>
        <v>83</v>
      </c>
      <c r="B219">
        <v>28048889</v>
      </c>
      <c r="C219">
        <v>28048888</v>
      </c>
      <c r="D219">
        <v>25423580</v>
      </c>
      <c r="E219">
        <v>1</v>
      </c>
      <c r="F219">
        <v>1</v>
      </c>
      <c r="G219">
        <v>1</v>
      </c>
      <c r="H219">
        <v>1</v>
      </c>
      <c r="I219" t="s">
        <v>571</v>
      </c>
      <c r="J219" t="s">
        <v>6</v>
      </c>
      <c r="K219" t="s">
        <v>572</v>
      </c>
      <c r="L219">
        <v>1191</v>
      </c>
      <c r="N219">
        <v>1013</v>
      </c>
      <c r="O219" t="s">
        <v>401</v>
      </c>
      <c r="P219" t="s">
        <v>401</v>
      </c>
      <c r="Q219">
        <v>1</v>
      </c>
      <c r="X219">
        <v>2.78</v>
      </c>
      <c r="Y219">
        <v>0</v>
      </c>
      <c r="Z219">
        <v>0</v>
      </c>
      <c r="AA219">
        <v>0</v>
      </c>
      <c r="AB219">
        <v>10.06</v>
      </c>
      <c r="AC219">
        <v>0</v>
      </c>
      <c r="AD219">
        <v>1</v>
      </c>
      <c r="AE219">
        <v>1</v>
      </c>
      <c r="AF219" t="s">
        <v>73</v>
      </c>
      <c r="AG219">
        <v>3.1969999999999996</v>
      </c>
      <c r="AH219">
        <v>2</v>
      </c>
      <c r="AI219">
        <v>28048889</v>
      </c>
      <c r="AJ219">
        <v>240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ROW(Source!A83)</f>
        <v>83</v>
      </c>
      <c r="B220">
        <v>28048890</v>
      </c>
      <c r="C220">
        <v>28048888</v>
      </c>
      <c r="D220">
        <v>25412928</v>
      </c>
      <c r="E220">
        <v>1</v>
      </c>
      <c r="F220">
        <v>1</v>
      </c>
      <c r="G220">
        <v>1</v>
      </c>
      <c r="H220">
        <v>1</v>
      </c>
      <c r="I220" t="s">
        <v>413</v>
      </c>
      <c r="J220" t="s">
        <v>6</v>
      </c>
      <c r="K220" t="s">
        <v>414</v>
      </c>
      <c r="L220">
        <v>1191</v>
      </c>
      <c r="N220">
        <v>1013</v>
      </c>
      <c r="O220" t="s">
        <v>401</v>
      </c>
      <c r="P220" t="s">
        <v>401</v>
      </c>
      <c r="Q220">
        <v>1</v>
      </c>
      <c r="X220">
        <v>0.02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2</v>
      </c>
      <c r="AF220" t="s">
        <v>72</v>
      </c>
      <c r="AG220">
        <v>2.5000000000000001E-2</v>
      </c>
      <c r="AH220">
        <v>2</v>
      </c>
      <c r="AI220">
        <v>28048890</v>
      </c>
      <c r="AJ220">
        <v>241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ROW(Source!A83)</f>
        <v>83</v>
      </c>
      <c r="B221">
        <v>28048891</v>
      </c>
      <c r="C221">
        <v>28048888</v>
      </c>
      <c r="D221">
        <v>25231607</v>
      </c>
      <c r="E221">
        <v>1</v>
      </c>
      <c r="F221">
        <v>1</v>
      </c>
      <c r="G221">
        <v>1</v>
      </c>
      <c r="H221">
        <v>2</v>
      </c>
      <c r="I221" t="s">
        <v>421</v>
      </c>
      <c r="J221" t="s">
        <v>422</v>
      </c>
      <c r="K221" t="s">
        <v>423</v>
      </c>
      <c r="L221">
        <v>1368</v>
      </c>
      <c r="N221">
        <v>1011</v>
      </c>
      <c r="O221" t="s">
        <v>405</v>
      </c>
      <c r="P221" t="s">
        <v>405</v>
      </c>
      <c r="Q221">
        <v>1</v>
      </c>
      <c r="X221">
        <v>0.02</v>
      </c>
      <c r="Y221">
        <v>0</v>
      </c>
      <c r="Z221">
        <v>65.709999999999994</v>
      </c>
      <c r="AA221">
        <v>11.6</v>
      </c>
      <c r="AB221">
        <v>0</v>
      </c>
      <c r="AC221">
        <v>0</v>
      </c>
      <c r="AD221">
        <v>1</v>
      </c>
      <c r="AE221">
        <v>0</v>
      </c>
      <c r="AF221" t="s">
        <v>72</v>
      </c>
      <c r="AG221">
        <v>2.5000000000000001E-2</v>
      </c>
      <c r="AH221">
        <v>2</v>
      </c>
      <c r="AI221">
        <v>28048891</v>
      </c>
      <c r="AJ221">
        <v>242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ROW(Source!A83)</f>
        <v>83</v>
      </c>
      <c r="B222">
        <v>28048892</v>
      </c>
      <c r="C222">
        <v>28048888</v>
      </c>
      <c r="D222">
        <v>25231911</v>
      </c>
      <c r="E222">
        <v>1</v>
      </c>
      <c r="F222">
        <v>1</v>
      </c>
      <c r="G222">
        <v>1</v>
      </c>
      <c r="H222">
        <v>2</v>
      </c>
      <c r="I222" t="s">
        <v>427</v>
      </c>
      <c r="J222" t="s">
        <v>428</v>
      </c>
      <c r="K222" t="s">
        <v>429</v>
      </c>
      <c r="L222">
        <v>1368</v>
      </c>
      <c r="N222">
        <v>1011</v>
      </c>
      <c r="O222" t="s">
        <v>405</v>
      </c>
      <c r="P222" t="s">
        <v>405</v>
      </c>
      <c r="Q222">
        <v>1</v>
      </c>
      <c r="X222">
        <v>0.73</v>
      </c>
      <c r="Y222">
        <v>0</v>
      </c>
      <c r="Z222">
        <v>8.1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72</v>
      </c>
      <c r="AG222">
        <v>0.91249999999999998</v>
      </c>
      <c r="AH222">
        <v>2</v>
      </c>
      <c r="AI222">
        <v>28048892</v>
      </c>
      <c r="AJ222">
        <v>243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ROW(Source!A83)</f>
        <v>83</v>
      </c>
      <c r="B223">
        <v>28048893</v>
      </c>
      <c r="C223">
        <v>28048888</v>
      </c>
      <c r="D223">
        <v>25151425</v>
      </c>
      <c r="E223">
        <v>1</v>
      </c>
      <c r="F223">
        <v>1</v>
      </c>
      <c r="G223">
        <v>1</v>
      </c>
      <c r="H223">
        <v>3</v>
      </c>
      <c r="I223" t="s">
        <v>562</v>
      </c>
      <c r="J223" t="s">
        <v>563</v>
      </c>
      <c r="K223" t="s">
        <v>564</v>
      </c>
      <c r="L223">
        <v>1348</v>
      </c>
      <c r="N223">
        <v>1009</v>
      </c>
      <c r="O223" t="s">
        <v>24</v>
      </c>
      <c r="P223" t="s">
        <v>24</v>
      </c>
      <c r="Q223">
        <v>1000</v>
      </c>
      <c r="X223">
        <v>8.0000000000000007E-5</v>
      </c>
      <c r="Y223">
        <v>10315.01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6</v>
      </c>
      <c r="AG223">
        <v>8.0000000000000007E-5</v>
      </c>
      <c r="AH223">
        <v>2</v>
      </c>
      <c r="AI223">
        <v>28048893</v>
      </c>
      <c r="AJ223">
        <v>245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ROW(Source!A83)</f>
        <v>83</v>
      </c>
      <c r="B224">
        <v>28048894</v>
      </c>
      <c r="C224">
        <v>28048888</v>
      </c>
      <c r="D224">
        <v>25152569</v>
      </c>
      <c r="E224">
        <v>1</v>
      </c>
      <c r="F224">
        <v>1</v>
      </c>
      <c r="G224">
        <v>1</v>
      </c>
      <c r="H224">
        <v>3</v>
      </c>
      <c r="I224" t="s">
        <v>565</v>
      </c>
      <c r="J224" t="s">
        <v>566</v>
      </c>
      <c r="K224" t="s">
        <v>567</v>
      </c>
      <c r="L224">
        <v>1348</v>
      </c>
      <c r="N224">
        <v>1009</v>
      </c>
      <c r="O224" t="s">
        <v>24</v>
      </c>
      <c r="P224" t="s">
        <v>24</v>
      </c>
      <c r="Q224">
        <v>1000</v>
      </c>
      <c r="X224">
        <v>3.0000000000000001E-3</v>
      </c>
      <c r="Y224">
        <v>10068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6</v>
      </c>
      <c r="AG224">
        <v>3.0000000000000001E-3</v>
      </c>
      <c r="AH224">
        <v>2</v>
      </c>
      <c r="AI224">
        <v>28048894</v>
      </c>
      <c r="AJ224">
        <v>246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ROW(Source!A83)</f>
        <v>83</v>
      </c>
      <c r="B225">
        <v>28048895</v>
      </c>
      <c r="C225">
        <v>28048888</v>
      </c>
      <c r="D225">
        <v>25145065</v>
      </c>
      <c r="E225">
        <v>17</v>
      </c>
      <c r="F225">
        <v>1</v>
      </c>
      <c r="G225">
        <v>1</v>
      </c>
      <c r="H225">
        <v>3</v>
      </c>
      <c r="I225" t="s">
        <v>664</v>
      </c>
      <c r="J225" t="s">
        <v>6</v>
      </c>
      <c r="K225" t="s">
        <v>665</v>
      </c>
      <c r="L225">
        <v>1354</v>
      </c>
      <c r="N225">
        <v>1010</v>
      </c>
      <c r="O225" t="s">
        <v>61</v>
      </c>
      <c r="P225" t="s">
        <v>61</v>
      </c>
      <c r="Q225">
        <v>1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1</v>
      </c>
      <c r="AD225">
        <v>0</v>
      </c>
      <c r="AE225">
        <v>0</v>
      </c>
      <c r="AF225" t="s">
        <v>6</v>
      </c>
      <c r="AG225">
        <v>0</v>
      </c>
      <c r="AH225">
        <v>3</v>
      </c>
      <c r="AI225">
        <v>-1</v>
      </c>
      <c r="AJ225" t="s">
        <v>6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ROW(Source!A83)</f>
        <v>83</v>
      </c>
      <c r="B226">
        <v>28048896</v>
      </c>
      <c r="C226">
        <v>28048888</v>
      </c>
      <c r="D226">
        <v>25186957</v>
      </c>
      <c r="E226">
        <v>1</v>
      </c>
      <c r="F226">
        <v>1</v>
      </c>
      <c r="G226">
        <v>1</v>
      </c>
      <c r="H226">
        <v>3</v>
      </c>
      <c r="I226" t="s">
        <v>568</v>
      </c>
      <c r="J226" t="s">
        <v>569</v>
      </c>
      <c r="K226" t="s">
        <v>570</v>
      </c>
      <c r="L226">
        <v>1354</v>
      </c>
      <c r="N226">
        <v>1010</v>
      </c>
      <c r="O226" t="s">
        <v>61</v>
      </c>
      <c r="P226" t="s">
        <v>61</v>
      </c>
      <c r="Q226">
        <v>1</v>
      </c>
      <c r="X226">
        <v>0.19</v>
      </c>
      <c r="Y226">
        <v>110.11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0.19</v>
      </c>
      <c r="AH226">
        <v>2</v>
      </c>
      <c r="AI226">
        <v>28048896</v>
      </c>
      <c r="AJ226">
        <v>248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ROW(Source!A88)</f>
        <v>88</v>
      </c>
      <c r="B227">
        <v>28045700</v>
      </c>
      <c r="C227">
        <v>28045699</v>
      </c>
      <c r="D227">
        <v>25428833</v>
      </c>
      <c r="E227">
        <v>1</v>
      </c>
      <c r="F227">
        <v>1</v>
      </c>
      <c r="G227">
        <v>1</v>
      </c>
      <c r="H227">
        <v>1</v>
      </c>
      <c r="I227" t="s">
        <v>573</v>
      </c>
      <c r="J227" t="s">
        <v>6</v>
      </c>
      <c r="K227" t="s">
        <v>574</v>
      </c>
      <c r="L227">
        <v>1191</v>
      </c>
      <c r="N227">
        <v>1013</v>
      </c>
      <c r="O227" t="s">
        <v>401</v>
      </c>
      <c r="P227" t="s">
        <v>401</v>
      </c>
      <c r="Q227">
        <v>1</v>
      </c>
      <c r="X227">
        <v>70.64</v>
      </c>
      <c r="Y227">
        <v>0</v>
      </c>
      <c r="Z227">
        <v>0</v>
      </c>
      <c r="AA227">
        <v>0</v>
      </c>
      <c r="AB227">
        <v>9.92</v>
      </c>
      <c r="AC227">
        <v>0</v>
      </c>
      <c r="AD227">
        <v>1</v>
      </c>
      <c r="AE227">
        <v>1</v>
      </c>
      <c r="AF227" t="s">
        <v>6</v>
      </c>
      <c r="AG227">
        <v>70.64</v>
      </c>
      <c r="AH227">
        <v>2</v>
      </c>
      <c r="AI227">
        <v>28045700</v>
      </c>
      <c r="AJ227">
        <v>249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ROW(Source!A88)</f>
        <v>88</v>
      </c>
      <c r="B228">
        <v>28045701</v>
      </c>
      <c r="C228">
        <v>28045699</v>
      </c>
      <c r="D228">
        <v>25412928</v>
      </c>
      <c r="E228">
        <v>1</v>
      </c>
      <c r="F228">
        <v>1</v>
      </c>
      <c r="G228">
        <v>1</v>
      </c>
      <c r="H228">
        <v>1</v>
      </c>
      <c r="I228" t="s">
        <v>413</v>
      </c>
      <c r="J228" t="s">
        <v>6</v>
      </c>
      <c r="K228" t="s">
        <v>414</v>
      </c>
      <c r="L228">
        <v>1191</v>
      </c>
      <c r="N228">
        <v>1013</v>
      </c>
      <c r="O228" t="s">
        <v>401</v>
      </c>
      <c r="P228" t="s">
        <v>401</v>
      </c>
      <c r="Q228">
        <v>1</v>
      </c>
      <c r="X228">
        <v>1.75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2</v>
      </c>
      <c r="AF228" t="s">
        <v>6</v>
      </c>
      <c r="AG228">
        <v>1.75</v>
      </c>
      <c r="AH228">
        <v>2</v>
      </c>
      <c r="AI228">
        <v>28045701</v>
      </c>
      <c r="AJ228">
        <v>250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ROW(Source!A88)</f>
        <v>88</v>
      </c>
      <c r="B229">
        <v>28045702</v>
      </c>
      <c r="C229">
        <v>28045699</v>
      </c>
      <c r="D229">
        <v>25230220</v>
      </c>
      <c r="E229">
        <v>1</v>
      </c>
      <c r="F229">
        <v>1</v>
      </c>
      <c r="G229">
        <v>1</v>
      </c>
      <c r="H229">
        <v>2</v>
      </c>
      <c r="I229" t="s">
        <v>415</v>
      </c>
      <c r="J229" t="s">
        <v>416</v>
      </c>
      <c r="K229" t="s">
        <v>417</v>
      </c>
      <c r="L229">
        <v>1368</v>
      </c>
      <c r="N229">
        <v>1011</v>
      </c>
      <c r="O229" t="s">
        <v>405</v>
      </c>
      <c r="P229" t="s">
        <v>405</v>
      </c>
      <c r="Q229">
        <v>1</v>
      </c>
      <c r="X229">
        <v>0.88</v>
      </c>
      <c r="Y229">
        <v>0</v>
      </c>
      <c r="Z229">
        <v>111.99</v>
      </c>
      <c r="AA229">
        <v>13.5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0.88</v>
      </c>
      <c r="AH229">
        <v>2</v>
      </c>
      <c r="AI229">
        <v>28045702</v>
      </c>
      <c r="AJ229">
        <v>251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ROW(Source!A88)</f>
        <v>88</v>
      </c>
      <c r="B230">
        <v>28045703</v>
      </c>
      <c r="C230">
        <v>28045699</v>
      </c>
      <c r="D230">
        <v>25231607</v>
      </c>
      <c r="E230">
        <v>1</v>
      </c>
      <c r="F230">
        <v>1</v>
      </c>
      <c r="G230">
        <v>1</v>
      </c>
      <c r="H230">
        <v>2</v>
      </c>
      <c r="I230" t="s">
        <v>421</v>
      </c>
      <c r="J230" t="s">
        <v>422</v>
      </c>
      <c r="K230" t="s">
        <v>423</v>
      </c>
      <c r="L230">
        <v>1368</v>
      </c>
      <c r="N230">
        <v>1011</v>
      </c>
      <c r="O230" t="s">
        <v>405</v>
      </c>
      <c r="P230" t="s">
        <v>405</v>
      </c>
      <c r="Q230">
        <v>1</v>
      </c>
      <c r="X230">
        <v>0.87</v>
      </c>
      <c r="Y230">
        <v>0</v>
      </c>
      <c r="Z230">
        <v>65.709999999999994</v>
      </c>
      <c r="AA230">
        <v>11.6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0.87</v>
      </c>
      <c r="AH230">
        <v>2</v>
      </c>
      <c r="AI230">
        <v>28045703</v>
      </c>
      <c r="AJ230">
        <v>252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ROW(Source!A88)</f>
        <v>88</v>
      </c>
      <c r="B231">
        <v>28045704</v>
      </c>
      <c r="C231">
        <v>28045699</v>
      </c>
      <c r="D231">
        <v>25150263</v>
      </c>
      <c r="E231">
        <v>1</v>
      </c>
      <c r="F231">
        <v>1</v>
      </c>
      <c r="G231">
        <v>1</v>
      </c>
      <c r="H231">
        <v>3</v>
      </c>
      <c r="I231" t="s">
        <v>496</v>
      </c>
      <c r="J231" t="s">
        <v>497</v>
      </c>
      <c r="K231" t="s">
        <v>498</v>
      </c>
      <c r="L231">
        <v>1346</v>
      </c>
      <c r="N231">
        <v>1009</v>
      </c>
      <c r="O231" t="s">
        <v>197</v>
      </c>
      <c r="P231" t="s">
        <v>197</v>
      </c>
      <c r="Q231">
        <v>1</v>
      </c>
      <c r="X231">
        <v>0.31</v>
      </c>
      <c r="Y231">
        <v>30.4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6</v>
      </c>
      <c r="AG231">
        <v>0.31</v>
      </c>
      <c r="AH231">
        <v>2</v>
      </c>
      <c r="AI231">
        <v>28045704</v>
      </c>
      <c r="AJ231">
        <v>253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ROW(Source!A88)</f>
        <v>88</v>
      </c>
      <c r="B232">
        <v>28045705</v>
      </c>
      <c r="C232">
        <v>28045699</v>
      </c>
      <c r="D232">
        <v>25152623</v>
      </c>
      <c r="E232">
        <v>1</v>
      </c>
      <c r="F232">
        <v>1</v>
      </c>
      <c r="G232">
        <v>1</v>
      </c>
      <c r="H232">
        <v>3</v>
      </c>
      <c r="I232" t="s">
        <v>575</v>
      </c>
      <c r="J232" t="s">
        <v>576</v>
      </c>
      <c r="K232" t="s">
        <v>577</v>
      </c>
      <c r="L232">
        <v>1348</v>
      </c>
      <c r="N232">
        <v>1009</v>
      </c>
      <c r="O232" t="s">
        <v>24</v>
      </c>
      <c r="P232" t="s">
        <v>24</v>
      </c>
      <c r="Q232">
        <v>1000</v>
      </c>
      <c r="X232">
        <v>3.0599999999999998E-3</v>
      </c>
      <c r="Y232">
        <v>12430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3.0599999999999998E-3</v>
      </c>
      <c r="AH232">
        <v>2</v>
      </c>
      <c r="AI232">
        <v>28045705</v>
      </c>
      <c r="AJ232">
        <v>254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ROW(Source!A88)</f>
        <v>88</v>
      </c>
      <c r="B233">
        <v>28045706</v>
      </c>
      <c r="C233">
        <v>28045699</v>
      </c>
      <c r="D233">
        <v>25152748</v>
      </c>
      <c r="E233">
        <v>1</v>
      </c>
      <c r="F233">
        <v>1</v>
      </c>
      <c r="G233">
        <v>1</v>
      </c>
      <c r="H233">
        <v>3</v>
      </c>
      <c r="I233" t="s">
        <v>544</v>
      </c>
      <c r="J233" t="s">
        <v>545</v>
      </c>
      <c r="K233" t="s">
        <v>546</v>
      </c>
      <c r="L233">
        <v>1355</v>
      </c>
      <c r="N233">
        <v>1010</v>
      </c>
      <c r="O233" t="s">
        <v>495</v>
      </c>
      <c r="P233" t="s">
        <v>495</v>
      </c>
      <c r="Q233">
        <v>100</v>
      </c>
      <c r="X233">
        <v>4.08</v>
      </c>
      <c r="Y233">
        <v>86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6</v>
      </c>
      <c r="AG233">
        <v>4.08</v>
      </c>
      <c r="AH233">
        <v>2</v>
      </c>
      <c r="AI233">
        <v>28045706</v>
      </c>
      <c r="AJ233">
        <v>255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ROW(Source!A88)</f>
        <v>88</v>
      </c>
      <c r="B234">
        <v>28045707</v>
      </c>
      <c r="C234">
        <v>28045699</v>
      </c>
      <c r="D234">
        <v>25203899</v>
      </c>
      <c r="E234">
        <v>1</v>
      </c>
      <c r="F234">
        <v>1</v>
      </c>
      <c r="G234">
        <v>1</v>
      </c>
      <c r="H234">
        <v>3</v>
      </c>
      <c r="I234" t="s">
        <v>578</v>
      </c>
      <c r="J234" t="s">
        <v>579</v>
      </c>
      <c r="K234" t="s">
        <v>580</v>
      </c>
      <c r="L234">
        <v>1355</v>
      </c>
      <c r="N234">
        <v>1010</v>
      </c>
      <c r="O234" t="s">
        <v>495</v>
      </c>
      <c r="P234" t="s">
        <v>495</v>
      </c>
      <c r="Q234">
        <v>100</v>
      </c>
      <c r="X234">
        <v>1.02</v>
      </c>
      <c r="Y234">
        <v>100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</v>
      </c>
      <c r="AG234">
        <v>1.02</v>
      </c>
      <c r="AH234">
        <v>2</v>
      </c>
      <c r="AI234">
        <v>28045707</v>
      </c>
      <c r="AJ234">
        <v>256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ROW(Source!A88)</f>
        <v>88</v>
      </c>
      <c r="B235">
        <v>28045708</v>
      </c>
      <c r="C235">
        <v>28045699</v>
      </c>
      <c r="D235">
        <v>25147235</v>
      </c>
      <c r="E235">
        <v>17</v>
      </c>
      <c r="F235">
        <v>1</v>
      </c>
      <c r="G235">
        <v>1</v>
      </c>
      <c r="H235">
        <v>3</v>
      </c>
      <c r="I235" t="s">
        <v>446</v>
      </c>
      <c r="J235" t="s">
        <v>6</v>
      </c>
      <c r="K235" t="s">
        <v>447</v>
      </c>
      <c r="L235">
        <v>1374</v>
      </c>
      <c r="N235">
        <v>1013</v>
      </c>
      <c r="O235" t="s">
        <v>448</v>
      </c>
      <c r="P235" t="s">
        <v>448</v>
      </c>
      <c r="Q235">
        <v>1</v>
      </c>
      <c r="X235">
        <v>14.02</v>
      </c>
      <c r="Y235">
        <v>1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6</v>
      </c>
      <c r="AG235">
        <v>14.02</v>
      </c>
      <c r="AH235">
        <v>2</v>
      </c>
      <c r="AI235">
        <v>28045708</v>
      </c>
      <c r="AJ235">
        <v>257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ROW(Source!A89)</f>
        <v>89</v>
      </c>
      <c r="B236">
        <v>28045700</v>
      </c>
      <c r="C236">
        <v>28045699</v>
      </c>
      <c r="D236">
        <v>25428833</v>
      </c>
      <c r="E236">
        <v>1</v>
      </c>
      <c r="F236">
        <v>1</v>
      </c>
      <c r="G236">
        <v>1</v>
      </c>
      <c r="H236">
        <v>1</v>
      </c>
      <c r="I236" t="s">
        <v>573</v>
      </c>
      <c r="J236" t="s">
        <v>6</v>
      </c>
      <c r="K236" t="s">
        <v>574</v>
      </c>
      <c r="L236">
        <v>1191</v>
      </c>
      <c r="N236">
        <v>1013</v>
      </c>
      <c r="O236" t="s">
        <v>401</v>
      </c>
      <c r="P236" t="s">
        <v>401</v>
      </c>
      <c r="Q236">
        <v>1</v>
      </c>
      <c r="X236">
        <v>70.64</v>
      </c>
      <c r="Y236">
        <v>0</v>
      </c>
      <c r="Z236">
        <v>0</v>
      </c>
      <c r="AA236">
        <v>0</v>
      </c>
      <c r="AB236">
        <v>9.92</v>
      </c>
      <c r="AC236">
        <v>0</v>
      </c>
      <c r="AD236">
        <v>1</v>
      </c>
      <c r="AE236">
        <v>1</v>
      </c>
      <c r="AF236" t="s">
        <v>6</v>
      </c>
      <c r="AG236">
        <v>70.64</v>
      </c>
      <c r="AH236">
        <v>2</v>
      </c>
      <c r="AI236">
        <v>28045700</v>
      </c>
      <c r="AJ236">
        <v>259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ROW(Source!A89)</f>
        <v>89</v>
      </c>
      <c r="B237">
        <v>28045701</v>
      </c>
      <c r="C237">
        <v>28045699</v>
      </c>
      <c r="D237">
        <v>25412928</v>
      </c>
      <c r="E237">
        <v>1</v>
      </c>
      <c r="F237">
        <v>1</v>
      </c>
      <c r="G237">
        <v>1</v>
      </c>
      <c r="H237">
        <v>1</v>
      </c>
      <c r="I237" t="s">
        <v>413</v>
      </c>
      <c r="J237" t="s">
        <v>6</v>
      </c>
      <c r="K237" t="s">
        <v>414</v>
      </c>
      <c r="L237">
        <v>1191</v>
      </c>
      <c r="N237">
        <v>1013</v>
      </c>
      <c r="O237" t="s">
        <v>401</v>
      </c>
      <c r="P237" t="s">
        <v>401</v>
      </c>
      <c r="Q237">
        <v>1</v>
      </c>
      <c r="X237">
        <v>1.75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2</v>
      </c>
      <c r="AF237" t="s">
        <v>6</v>
      </c>
      <c r="AG237">
        <v>1.75</v>
      </c>
      <c r="AH237">
        <v>2</v>
      </c>
      <c r="AI237">
        <v>28045701</v>
      </c>
      <c r="AJ237">
        <v>260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ROW(Source!A89)</f>
        <v>89</v>
      </c>
      <c r="B238">
        <v>28045702</v>
      </c>
      <c r="C238">
        <v>28045699</v>
      </c>
      <c r="D238">
        <v>25230220</v>
      </c>
      <c r="E238">
        <v>1</v>
      </c>
      <c r="F238">
        <v>1</v>
      </c>
      <c r="G238">
        <v>1</v>
      </c>
      <c r="H238">
        <v>2</v>
      </c>
      <c r="I238" t="s">
        <v>415</v>
      </c>
      <c r="J238" t="s">
        <v>416</v>
      </c>
      <c r="K238" t="s">
        <v>417</v>
      </c>
      <c r="L238">
        <v>1368</v>
      </c>
      <c r="N238">
        <v>1011</v>
      </c>
      <c r="O238" t="s">
        <v>405</v>
      </c>
      <c r="P238" t="s">
        <v>405</v>
      </c>
      <c r="Q238">
        <v>1</v>
      </c>
      <c r="X238">
        <v>0.88</v>
      </c>
      <c r="Y238">
        <v>0</v>
      </c>
      <c r="Z238">
        <v>111.99</v>
      </c>
      <c r="AA238">
        <v>13.5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0.88</v>
      </c>
      <c r="AH238">
        <v>2</v>
      </c>
      <c r="AI238">
        <v>28045702</v>
      </c>
      <c r="AJ238">
        <v>261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ROW(Source!A89)</f>
        <v>89</v>
      </c>
      <c r="B239">
        <v>28045703</v>
      </c>
      <c r="C239">
        <v>28045699</v>
      </c>
      <c r="D239">
        <v>25231607</v>
      </c>
      <c r="E239">
        <v>1</v>
      </c>
      <c r="F239">
        <v>1</v>
      </c>
      <c r="G239">
        <v>1</v>
      </c>
      <c r="H239">
        <v>2</v>
      </c>
      <c r="I239" t="s">
        <v>421</v>
      </c>
      <c r="J239" t="s">
        <v>422</v>
      </c>
      <c r="K239" t="s">
        <v>423</v>
      </c>
      <c r="L239">
        <v>1368</v>
      </c>
      <c r="N239">
        <v>1011</v>
      </c>
      <c r="O239" t="s">
        <v>405</v>
      </c>
      <c r="P239" t="s">
        <v>405</v>
      </c>
      <c r="Q239">
        <v>1</v>
      </c>
      <c r="X239">
        <v>0.87</v>
      </c>
      <c r="Y239">
        <v>0</v>
      </c>
      <c r="Z239">
        <v>65.709999999999994</v>
      </c>
      <c r="AA239">
        <v>11.6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0.87</v>
      </c>
      <c r="AH239">
        <v>2</v>
      </c>
      <c r="AI239">
        <v>28045703</v>
      </c>
      <c r="AJ239">
        <v>262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ROW(Source!A89)</f>
        <v>89</v>
      </c>
      <c r="B240">
        <v>28045704</v>
      </c>
      <c r="C240">
        <v>28045699</v>
      </c>
      <c r="D240">
        <v>25150263</v>
      </c>
      <c r="E240">
        <v>1</v>
      </c>
      <c r="F240">
        <v>1</v>
      </c>
      <c r="G240">
        <v>1</v>
      </c>
      <c r="H240">
        <v>3</v>
      </c>
      <c r="I240" t="s">
        <v>496</v>
      </c>
      <c r="J240" t="s">
        <v>497</v>
      </c>
      <c r="K240" t="s">
        <v>498</v>
      </c>
      <c r="L240">
        <v>1346</v>
      </c>
      <c r="N240">
        <v>1009</v>
      </c>
      <c r="O240" t="s">
        <v>197</v>
      </c>
      <c r="P240" t="s">
        <v>197</v>
      </c>
      <c r="Q240">
        <v>1</v>
      </c>
      <c r="X240">
        <v>0.31</v>
      </c>
      <c r="Y240">
        <v>30.4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0.31</v>
      </c>
      <c r="AH240">
        <v>2</v>
      </c>
      <c r="AI240">
        <v>28045704</v>
      </c>
      <c r="AJ240">
        <v>263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ROW(Source!A89)</f>
        <v>89</v>
      </c>
      <c r="B241">
        <v>28045705</v>
      </c>
      <c r="C241">
        <v>28045699</v>
      </c>
      <c r="D241">
        <v>25152623</v>
      </c>
      <c r="E241">
        <v>1</v>
      </c>
      <c r="F241">
        <v>1</v>
      </c>
      <c r="G241">
        <v>1</v>
      </c>
      <c r="H241">
        <v>3</v>
      </c>
      <c r="I241" t="s">
        <v>575</v>
      </c>
      <c r="J241" t="s">
        <v>576</v>
      </c>
      <c r="K241" t="s">
        <v>577</v>
      </c>
      <c r="L241">
        <v>1348</v>
      </c>
      <c r="N241">
        <v>1009</v>
      </c>
      <c r="O241" t="s">
        <v>24</v>
      </c>
      <c r="P241" t="s">
        <v>24</v>
      </c>
      <c r="Q241">
        <v>1000</v>
      </c>
      <c r="X241">
        <v>3.0599999999999998E-3</v>
      </c>
      <c r="Y241">
        <v>12430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3.0599999999999998E-3</v>
      </c>
      <c r="AH241">
        <v>2</v>
      </c>
      <c r="AI241">
        <v>28045705</v>
      </c>
      <c r="AJ241">
        <v>264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ROW(Source!A89)</f>
        <v>89</v>
      </c>
      <c r="B242">
        <v>28045706</v>
      </c>
      <c r="C242">
        <v>28045699</v>
      </c>
      <c r="D242">
        <v>25152748</v>
      </c>
      <c r="E242">
        <v>1</v>
      </c>
      <c r="F242">
        <v>1</v>
      </c>
      <c r="G242">
        <v>1</v>
      </c>
      <c r="H242">
        <v>3</v>
      </c>
      <c r="I242" t="s">
        <v>544</v>
      </c>
      <c r="J242" t="s">
        <v>545</v>
      </c>
      <c r="K242" t="s">
        <v>546</v>
      </c>
      <c r="L242">
        <v>1355</v>
      </c>
      <c r="N242">
        <v>1010</v>
      </c>
      <c r="O242" t="s">
        <v>495</v>
      </c>
      <c r="P242" t="s">
        <v>495</v>
      </c>
      <c r="Q242">
        <v>100</v>
      </c>
      <c r="X242">
        <v>4.08</v>
      </c>
      <c r="Y242">
        <v>86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6</v>
      </c>
      <c r="AG242">
        <v>4.08</v>
      </c>
      <c r="AH242">
        <v>2</v>
      </c>
      <c r="AI242">
        <v>28045706</v>
      </c>
      <c r="AJ242">
        <v>265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ROW(Source!A89)</f>
        <v>89</v>
      </c>
      <c r="B243">
        <v>28045707</v>
      </c>
      <c r="C243">
        <v>28045699</v>
      </c>
      <c r="D243">
        <v>25203899</v>
      </c>
      <c r="E243">
        <v>1</v>
      </c>
      <c r="F243">
        <v>1</v>
      </c>
      <c r="G243">
        <v>1</v>
      </c>
      <c r="H243">
        <v>3</v>
      </c>
      <c r="I243" t="s">
        <v>578</v>
      </c>
      <c r="J243" t="s">
        <v>579</v>
      </c>
      <c r="K243" t="s">
        <v>580</v>
      </c>
      <c r="L243">
        <v>1355</v>
      </c>
      <c r="N243">
        <v>1010</v>
      </c>
      <c r="O243" t="s">
        <v>495</v>
      </c>
      <c r="P243" t="s">
        <v>495</v>
      </c>
      <c r="Q243">
        <v>100</v>
      </c>
      <c r="X243">
        <v>1.02</v>
      </c>
      <c r="Y243">
        <v>100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6</v>
      </c>
      <c r="AG243">
        <v>1.02</v>
      </c>
      <c r="AH243">
        <v>2</v>
      </c>
      <c r="AI243">
        <v>28045707</v>
      </c>
      <c r="AJ243">
        <v>266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ROW(Source!A89)</f>
        <v>89</v>
      </c>
      <c r="B244">
        <v>28045708</v>
      </c>
      <c r="C244">
        <v>28045699</v>
      </c>
      <c r="D244">
        <v>25147235</v>
      </c>
      <c r="E244">
        <v>17</v>
      </c>
      <c r="F244">
        <v>1</v>
      </c>
      <c r="G244">
        <v>1</v>
      </c>
      <c r="H244">
        <v>3</v>
      </c>
      <c r="I244" t="s">
        <v>446</v>
      </c>
      <c r="J244" t="s">
        <v>6</v>
      </c>
      <c r="K244" t="s">
        <v>447</v>
      </c>
      <c r="L244">
        <v>1374</v>
      </c>
      <c r="N244">
        <v>1013</v>
      </c>
      <c r="O244" t="s">
        <v>448</v>
      </c>
      <c r="P244" t="s">
        <v>448</v>
      </c>
      <c r="Q244">
        <v>1</v>
      </c>
      <c r="X244">
        <v>14.02</v>
      </c>
      <c r="Y244">
        <v>1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</v>
      </c>
      <c r="AG244">
        <v>14.02</v>
      </c>
      <c r="AH244">
        <v>2</v>
      </c>
      <c r="AI244">
        <v>28045708</v>
      </c>
      <c r="AJ244">
        <v>267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ROW(Source!A92)</f>
        <v>92</v>
      </c>
      <c r="B245">
        <v>28048171</v>
      </c>
      <c r="C245">
        <v>28048170</v>
      </c>
      <c r="D245">
        <v>25413300</v>
      </c>
      <c r="E245">
        <v>1</v>
      </c>
      <c r="F245">
        <v>1</v>
      </c>
      <c r="G245">
        <v>1</v>
      </c>
      <c r="H245">
        <v>1</v>
      </c>
      <c r="I245" t="s">
        <v>409</v>
      </c>
      <c r="J245" t="s">
        <v>6</v>
      </c>
      <c r="K245" t="s">
        <v>410</v>
      </c>
      <c r="L245">
        <v>1191</v>
      </c>
      <c r="N245">
        <v>1013</v>
      </c>
      <c r="O245" t="s">
        <v>401</v>
      </c>
      <c r="P245" t="s">
        <v>401</v>
      </c>
      <c r="Q245">
        <v>1</v>
      </c>
      <c r="X245">
        <v>37.74</v>
      </c>
      <c r="Y245">
        <v>0</v>
      </c>
      <c r="Z245">
        <v>0</v>
      </c>
      <c r="AA245">
        <v>0</v>
      </c>
      <c r="AB245">
        <v>8.5299999999999994</v>
      </c>
      <c r="AC245">
        <v>0</v>
      </c>
      <c r="AD245">
        <v>1</v>
      </c>
      <c r="AE245">
        <v>1</v>
      </c>
      <c r="AF245" t="s">
        <v>73</v>
      </c>
      <c r="AG245">
        <v>43.400999999999996</v>
      </c>
      <c r="AH245">
        <v>2</v>
      </c>
      <c r="AI245">
        <v>28048171</v>
      </c>
      <c r="AJ245">
        <v>269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ROW(Source!A92)</f>
        <v>92</v>
      </c>
      <c r="B246">
        <v>28048172</v>
      </c>
      <c r="C246">
        <v>28048170</v>
      </c>
      <c r="D246">
        <v>25412928</v>
      </c>
      <c r="E246">
        <v>1</v>
      </c>
      <c r="F246">
        <v>1</v>
      </c>
      <c r="G246">
        <v>1</v>
      </c>
      <c r="H246">
        <v>1</v>
      </c>
      <c r="I246" t="s">
        <v>413</v>
      </c>
      <c r="J246" t="s">
        <v>6</v>
      </c>
      <c r="K246" t="s">
        <v>414</v>
      </c>
      <c r="L246">
        <v>1191</v>
      </c>
      <c r="N246">
        <v>1013</v>
      </c>
      <c r="O246" t="s">
        <v>401</v>
      </c>
      <c r="P246" t="s">
        <v>401</v>
      </c>
      <c r="Q246">
        <v>1</v>
      </c>
      <c r="X246">
        <v>0.99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2</v>
      </c>
      <c r="AF246" t="s">
        <v>72</v>
      </c>
      <c r="AG246">
        <v>1.2375</v>
      </c>
      <c r="AH246">
        <v>2</v>
      </c>
      <c r="AI246">
        <v>28048172</v>
      </c>
      <c r="AJ246">
        <v>270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ROW(Source!A92)</f>
        <v>92</v>
      </c>
      <c r="B247">
        <v>28048173</v>
      </c>
      <c r="C247">
        <v>28048170</v>
      </c>
      <c r="D247">
        <v>25230445</v>
      </c>
      <c r="E247">
        <v>1</v>
      </c>
      <c r="F247">
        <v>1</v>
      </c>
      <c r="G247">
        <v>1</v>
      </c>
      <c r="H247">
        <v>2</v>
      </c>
      <c r="I247" t="s">
        <v>581</v>
      </c>
      <c r="J247" t="s">
        <v>582</v>
      </c>
      <c r="K247" t="s">
        <v>583</v>
      </c>
      <c r="L247">
        <v>1368</v>
      </c>
      <c r="N247">
        <v>1011</v>
      </c>
      <c r="O247" t="s">
        <v>405</v>
      </c>
      <c r="P247" t="s">
        <v>405</v>
      </c>
      <c r="Q247">
        <v>1</v>
      </c>
      <c r="X247">
        <v>0.02</v>
      </c>
      <c r="Y247">
        <v>0</v>
      </c>
      <c r="Z247">
        <v>89.99</v>
      </c>
      <c r="AA247">
        <v>10.06</v>
      </c>
      <c r="AB247">
        <v>0</v>
      </c>
      <c r="AC247">
        <v>0</v>
      </c>
      <c r="AD247">
        <v>1</v>
      </c>
      <c r="AE247">
        <v>0</v>
      </c>
      <c r="AF247" t="s">
        <v>72</v>
      </c>
      <c r="AG247">
        <v>2.5000000000000001E-2</v>
      </c>
      <c r="AH247">
        <v>2</v>
      </c>
      <c r="AI247">
        <v>28048173</v>
      </c>
      <c r="AJ247">
        <v>271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ROW(Source!A92)</f>
        <v>92</v>
      </c>
      <c r="B248">
        <v>28048174</v>
      </c>
      <c r="C248">
        <v>28048170</v>
      </c>
      <c r="D248">
        <v>25230514</v>
      </c>
      <c r="E248">
        <v>1</v>
      </c>
      <c r="F248">
        <v>1</v>
      </c>
      <c r="G248">
        <v>1</v>
      </c>
      <c r="H248">
        <v>2</v>
      </c>
      <c r="I248" t="s">
        <v>584</v>
      </c>
      <c r="J248" t="s">
        <v>585</v>
      </c>
      <c r="K248" t="s">
        <v>586</v>
      </c>
      <c r="L248">
        <v>1368</v>
      </c>
      <c r="N248">
        <v>1011</v>
      </c>
      <c r="O248" t="s">
        <v>405</v>
      </c>
      <c r="P248" t="s">
        <v>405</v>
      </c>
      <c r="Q248">
        <v>1</v>
      </c>
      <c r="X248">
        <v>0.22</v>
      </c>
      <c r="Y248">
        <v>0</v>
      </c>
      <c r="Z248">
        <v>31.26</v>
      </c>
      <c r="AA248">
        <v>13.5</v>
      </c>
      <c r="AB248">
        <v>0</v>
      </c>
      <c r="AC248">
        <v>0</v>
      </c>
      <c r="AD248">
        <v>1</v>
      </c>
      <c r="AE248">
        <v>0</v>
      </c>
      <c r="AF248" t="s">
        <v>72</v>
      </c>
      <c r="AG248">
        <v>0.27500000000000002</v>
      </c>
      <c r="AH248">
        <v>2</v>
      </c>
      <c r="AI248">
        <v>28048174</v>
      </c>
      <c r="AJ248">
        <v>272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ROW(Source!A92)</f>
        <v>92</v>
      </c>
      <c r="B249">
        <v>28048175</v>
      </c>
      <c r="C249">
        <v>28048170</v>
      </c>
      <c r="D249">
        <v>25230679</v>
      </c>
      <c r="E249">
        <v>1</v>
      </c>
      <c r="F249">
        <v>1</v>
      </c>
      <c r="G249">
        <v>1</v>
      </c>
      <c r="H249">
        <v>2</v>
      </c>
      <c r="I249" t="s">
        <v>587</v>
      </c>
      <c r="J249" t="s">
        <v>588</v>
      </c>
      <c r="K249" t="s">
        <v>589</v>
      </c>
      <c r="L249">
        <v>1368</v>
      </c>
      <c r="N249">
        <v>1011</v>
      </c>
      <c r="O249" t="s">
        <v>405</v>
      </c>
      <c r="P249" t="s">
        <v>405</v>
      </c>
      <c r="Q249">
        <v>1</v>
      </c>
      <c r="X249">
        <v>0.75</v>
      </c>
      <c r="Y249">
        <v>0</v>
      </c>
      <c r="Z249">
        <v>12.39</v>
      </c>
      <c r="AA249">
        <v>10.06</v>
      </c>
      <c r="AB249">
        <v>0</v>
      </c>
      <c r="AC249">
        <v>0</v>
      </c>
      <c r="AD249">
        <v>1</v>
      </c>
      <c r="AE249">
        <v>0</v>
      </c>
      <c r="AF249" t="s">
        <v>72</v>
      </c>
      <c r="AG249">
        <v>0.9375</v>
      </c>
      <c r="AH249">
        <v>2</v>
      </c>
      <c r="AI249">
        <v>28048175</v>
      </c>
      <c r="AJ249">
        <v>273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ROW(Source!A92)</f>
        <v>92</v>
      </c>
      <c r="B250">
        <v>28048176</v>
      </c>
      <c r="C250">
        <v>28048170</v>
      </c>
      <c r="D250">
        <v>25149961</v>
      </c>
      <c r="E250">
        <v>1</v>
      </c>
      <c r="F250">
        <v>1</v>
      </c>
      <c r="G250">
        <v>1</v>
      </c>
      <c r="H250">
        <v>3</v>
      </c>
      <c r="I250" t="s">
        <v>460</v>
      </c>
      <c r="J250" t="s">
        <v>461</v>
      </c>
      <c r="K250" t="s">
        <v>462</v>
      </c>
      <c r="L250">
        <v>1339</v>
      </c>
      <c r="N250">
        <v>1007</v>
      </c>
      <c r="O250" t="s">
        <v>28</v>
      </c>
      <c r="P250" t="s">
        <v>28</v>
      </c>
      <c r="Q250">
        <v>1</v>
      </c>
      <c r="X250">
        <v>0.54</v>
      </c>
      <c r="Y250">
        <v>2.44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0.54</v>
      </c>
      <c r="AH250">
        <v>2</v>
      </c>
      <c r="AI250">
        <v>28048176</v>
      </c>
      <c r="AJ250">
        <v>274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ROW(Source!A92)</f>
        <v>92</v>
      </c>
      <c r="B251">
        <v>28048177</v>
      </c>
      <c r="C251">
        <v>28048170</v>
      </c>
      <c r="D251">
        <v>25145704</v>
      </c>
      <c r="E251">
        <v>17</v>
      </c>
      <c r="F251">
        <v>1</v>
      </c>
      <c r="G251">
        <v>1</v>
      </c>
      <c r="H251">
        <v>3</v>
      </c>
      <c r="I251" t="s">
        <v>666</v>
      </c>
      <c r="J251" t="s">
        <v>6</v>
      </c>
      <c r="K251" t="s">
        <v>667</v>
      </c>
      <c r="L251">
        <v>1348</v>
      </c>
      <c r="N251">
        <v>1009</v>
      </c>
      <c r="O251" t="s">
        <v>24</v>
      </c>
      <c r="P251" t="s">
        <v>24</v>
      </c>
      <c r="Q251">
        <v>1000</v>
      </c>
      <c r="X251">
        <v>0.90100000000000002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 t="s">
        <v>6</v>
      </c>
      <c r="AG251">
        <v>0.90100000000000002</v>
      </c>
      <c r="AH251">
        <v>3</v>
      </c>
      <c r="AI251">
        <v>-1</v>
      </c>
      <c r="AJ251" t="s">
        <v>6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ROW(Source!A92)</f>
        <v>92</v>
      </c>
      <c r="B252">
        <v>28048178</v>
      </c>
      <c r="C252">
        <v>28048170</v>
      </c>
      <c r="D252">
        <v>25145248</v>
      </c>
      <c r="E252">
        <v>17</v>
      </c>
      <c r="F252">
        <v>1</v>
      </c>
      <c r="G252">
        <v>1</v>
      </c>
      <c r="H252">
        <v>3</v>
      </c>
      <c r="I252" t="s">
        <v>668</v>
      </c>
      <c r="J252" t="s">
        <v>6</v>
      </c>
      <c r="K252" t="s">
        <v>669</v>
      </c>
      <c r="L252">
        <v>1348</v>
      </c>
      <c r="N252">
        <v>1009</v>
      </c>
      <c r="O252" t="s">
        <v>24</v>
      </c>
      <c r="P252" t="s">
        <v>24</v>
      </c>
      <c r="Q252">
        <v>1000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1</v>
      </c>
      <c r="AD252">
        <v>0</v>
      </c>
      <c r="AE252">
        <v>0</v>
      </c>
      <c r="AF252" t="s">
        <v>6</v>
      </c>
      <c r="AG252">
        <v>0</v>
      </c>
      <c r="AH252">
        <v>3</v>
      </c>
      <c r="AI252">
        <v>-1</v>
      </c>
      <c r="AJ252" t="s">
        <v>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ROW(Source!A93)</f>
        <v>93</v>
      </c>
      <c r="B253">
        <v>28048171</v>
      </c>
      <c r="C253">
        <v>28048170</v>
      </c>
      <c r="D253">
        <v>25413300</v>
      </c>
      <c r="E253">
        <v>1</v>
      </c>
      <c r="F253">
        <v>1</v>
      </c>
      <c r="G253">
        <v>1</v>
      </c>
      <c r="H253">
        <v>1</v>
      </c>
      <c r="I253" t="s">
        <v>409</v>
      </c>
      <c r="J253" t="s">
        <v>6</v>
      </c>
      <c r="K253" t="s">
        <v>410</v>
      </c>
      <c r="L253">
        <v>1191</v>
      </c>
      <c r="N253">
        <v>1013</v>
      </c>
      <c r="O253" t="s">
        <v>401</v>
      </c>
      <c r="P253" t="s">
        <v>401</v>
      </c>
      <c r="Q253">
        <v>1</v>
      </c>
      <c r="X253">
        <v>37.74</v>
      </c>
      <c r="Y253">
        <v>0</v>
      </c>
      <c r="Z253">
        <v>0</v>
      </c>
      <c r="AA253">
        <v>0</v>
      </c>
      <c r="AB253">
        <v>8.5299999999999994</v>
      </c>
      <c r="AC253">
        <v>0</v>
      </c>
      <c r="AD253">
        <v>1</v>
      </c>
      <c r="AE253">
        <v>1</v>
      </c>
      <c r="AF253" t="s">
        <v>73</v>
      </c>
      <c r="AG253">
        <v>43.400999999999996</v>
      </c>
      <c r="AH253">
        <v>2</v>
      </c>
      <c r="AI253">
        <v>28048171</v>
      </c>
      <c r="AJ253">
        <v>277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ROW(Source!A93)</f>
        <v>93</v>
      </c>
      <c r="B254">
        <v>28048172</v>
      </c>
      <c r="C254">
        <v>28048170</v>
      </c>
      <c r="D254">
        <v>25412928</v>
      </c>
      <c r="E254">
        <v>1</v>
      </c>
      <c r="F254">
        <v>1</v>
      </c>
      <c r="G254">
        <v>1</v>
      </c>
      <c r="H254">
        <v>1</v>
      </c>
      <c r="I254" t="s">
        <v>413</v>
      </c>
      <c r="J254" t="s">
        <v>6</v>
      </c>
      <c r="K254" t="s">
        <v>414</v>
      </c>
      <c r="L254">
        <v>1191</v>
      </c>
      <c r="N254">
        <v>1013</v>
      </c>
      <c r="O254" t="s">
        <v>401</v>
      </c>
      <c r="P254" t="s">
        <v>401</v>
      </c>
      <c r="Q254">
        <v>1</v>
      </c>
      <c r="X254">
        <v>0.99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2</v>
      </c>
      <c r="AF254" t="s">
        <v>72</v>
      </c>
      <c r="AG254">
        <v>1.2375</v>
      </c>
      <c r="AH254">
        <v>2</v>
      </c>
      <c r="AI254">
        <v>28048172</v>
      </c>
      <c r="AJ254">
        <v>278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ROW(Source!A93)</f>
        <v>93</v>
      </c>
      <c r="B255">
        <v>28048173</v>
      </c>
      <c r="C255">
        <v>28048170</v>
      </c>
      <c r="D255">
        <v>25230445</v>
      </c>
      <c r="E255">
        <v>1</v>
      </c>
      <c r="F255">
        <v>1</v>
      </c>
      <c r="G255">
        <v>1</v>
      </c>
      <c r="H255">
        <v>2</v>
      </c>
      <c r="I255" t="s">
        <v>581</v>
      </c>
      <c r="J255" t="s">
        <v>582</v>
      </c>
      <c r="K255" t="s">
        <v>583</v>
      </c>
      <c r="L255">
        <v>1368</v>
      </c>
      <c r="N255">
        <v>1011</v>
      </c>
      <c r="O255" t="s">
        <v>405</v>
      </c>
      <c r="P255" t="s">
        <v>405</v>
      </c>
      <c r="Q255">
        <v>1</v>
      </c>
      <c r="X255">
        <v>0.02</v>
      </c>
      <c r="Y255">
        <v>0</v>
      </c>
      <c r="Z255">
        <v>89.99</v>
      </c>
      <c r="AA255">
        <v>10.06</v>
      </c>
      <c r="AB255">
        <v>0</v>
      </c>
      <c r="AC255">
        <v>0</v>
      </c>
      <c r="AD255">
        <v>1</v>
      </c>
      <c r="AE255">
        <v>0</v>
      </c>
      <c r="AF255" t="s">
        <v>72</v>
      </c>
      <c r="AG255">
        <v>2.5000000000000001E-2</v>
      </c>
      <c r="AH255">
        <v>2</v>
      </c>
      <c r="AI255">
        <v>28048173</v>
      </c>
      <c r="AJ255">
        <v>279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ROW(Source!A93)</f>
        <v>93</v>
      </c>
      <c r="B256">
        <v>28048174</v>
      </c>
      <c r="C256">
        <v>28048170</v>
      </c>
      <c r="D256">
        <v>25230514</v>
      </c>
      <c r="E256">
        <v>1</v>
      </c>
      <c r="F256">
        <v>1</v>
      </c>
      <c r="G256">
        <v>1</v>
      </c>
      <c r="H256">
        <v>2</v>
      </c>
      <c r="I256" t="s">
        <v>584</v>
      </c>
      <c r="J256" t="s">
        <v>585</v>
      </c>
      <c r="K256" t="s">
        <v>586</v>
      </c>
      <c r="L256">
        <v>1368</v>
      </c>
      <c r="N256">
        <v>1011</v>
      </c>
      <c r="O256" t="s">
        <v>405</v>
      </c>
      <c r="P256" t="s">
        <v>405</v>
      </c>
      <c r="Q256">
        <v>1</v>
      </c>
      <c r="X256">
        <v>0.22</v>
      </c>
      <c r="Y256">
        <v>0</v>
      </c>
      <c r="Z256">
        <v>31.26</v>
      </c>
      <c r="AA256">
        <v>13.5</v>
      </c>
      <c r="AB256">
        <v>0</v>
      </c>
      <c r="AC256">
        <v>0</v>
      </c>
      <c r="AD256">
        <v>1</v>
      </c>
      <c r="AE256">
        <v>0</v>
      </c>
      <c r="AF256" t="s">
        <v>72</v>
      </c>
      <c r="AG256">
        <v>0.27500000000000002</v>
      </c>
      <c r="AH256">
        <v>2</v>
      </c>
      <c r="AI256">
        <v>28048174</v>
      </c>
      <c r="AJ256">
        <v>280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ROW(Source!A93)</f>
        <v>93</v>
      </c>
      <c r="B257">
        <v>28048175</v>
      </c>
      <c r="C257">
        <v>28048170</v>
      </c>
      <c r="D257">
        <v>25230679</v>
      </c>
      <c r="E257">
        <v>1</v>
      </c>
      <c r="F257">
        <v>1</v>
      </c>
      <c r="G257">
        <v>1</v>
      </c>
      <c r="H257">
        <v>2</v>
      </c>
      <c r="I257" t="s">
        <v>587</v>
      </c>
      <c r="J257" t="s">
        <v>588</v>
      </c>
      <c r="K257" t="s">
        <v>589</v>
      </c>
      <c r="L257">
        <v>1368</v>
      </c>
      <c r="N257">
        <v>1011</v>
      </c>
      <c r="O257" t="s">
        <v>405</v>
      </c>
      <c r="P257" t="s">
        <v>405</v>
      </c>
      <c r="Q257">
        <v>1</v>
      </c>
      <c r="X257">
        <v>0.75</v>
      </c>
      <c r="Y257">
        <v>0</v>
      </c>
      <c r="Z257">
        <v>12.39</v>
      </c>
      <c r="AA257">
        <v>10.06</v>
      </c>
      <c r="AB257">
        <v>0</v>
      </c>
      <c r="AC257">
        <v>0</v>
      </c>
      <c r="AD257">
        <v>1</v>
      </c>
      <c r="AE257">
        <v>0</v>
      </c>
      <c r="AF257" t="s">
        <v>72</v>
      </c>
      <c r="AG257">
        <v>0.9375</v>
      </c>
      <c r="AH257">
        <v>2</v>
      </c>
      <c r="AI257">
        <v>28048175</v>
      </c>
      <c r="AJ257">
        <v>281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ROW(Source!A93)</f>
        <v>93</v>
      </c>
      <c r="B258">
        <v>28048176</v>
      </c>
      <c r="C258">
        <v>28048170</v>
      </c>
      <c r="D258">
        <v>25149961</v>
      </c>
      <c r="E258">
        <v>1</v>
      </c>
      <c r="F258">
        <v>1</v>
      </c>
      <c r="G258">
        <v>1</v>
      </c>
      <c r="H258">
        <v>3</v>
      </c>
      <c r="I258" t="s">
        <v>460</v>
      </c>
      <c r="J258" t="s">
        <v>461</v>
      </c>
      <c r="K258" t="s">
        <v>462</v>
      </c>
      <c r="L258">
        <v>1339</v>
      </c>
      <c r="N258">
        <v>1007</v>
      </c>
      <c r="O258" t="s">
        <v>28</v>
      </c>
      <c r="P258" t="s">
        <v>28</v>
      </c>
      <c r="Q258">
        <v>1</v>
      </c>
      <c r="X258">
        <v>0.54</v>
      </c>
      <c r="Y258">
        <v>2.44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0.54</v>
      </c>
      <c r="AH258">
        <v>2</v>
      </c>
      <c r="AI258">
        <v>28048176</v>
      </c>
      <c r="AJ258">
        <v>282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ROW(Source!A93)</f>
        <v>93</v>
      </c>
      <c r="B259">
        <v>28048177</v>
      </c>
      <c r="C259">
        <v>28048170</v>
      </c>
      <c r="D259">
        <v>25145704</v>
      </c>
      <c r="E259">
        <v>17</v>
      </c>
      <c r="F259">
        <v>1</v>
      </c>
      <c r="G259">
        <v>1</v>
      </c>
      <c r="H259">
        <v>3</v>
      </c>
      <c r="I259" t="s">
        <v>666</v>
      </c>
      <c r="J259" t="s">
        <v>6</v>
      </c>
      <c r="K259" t="s">
        <v>667</v>
      </c>
      <c r="L259">
        <v>1348</v>
      </c>
      <c r="N259">
        <v>1009</v>
      </c>
      <c r="O259" t="s">
        <v>24</v>
      </c>
      <c r="P259" t="s">
        <v>24</v>
      </c>
      <c r="Q259">
        <v>1000</v>
      </c>
      <c r="X259">
        <v>0.90100000000000002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6</v>
      </c>
      <c r="AG259">
        <v>0.90100000000000002</v>
      </c>
      <c r="AH259">
        <v>3</v>
      </c>
      <c r="AI259">
        <v>-1</v>
      </c>
      <c r="AJ259" t="s">
        <v>6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ROW(Source!A93)</f>
        <v>93</v>
      </c>
      <c r="B260">
        <v>28048178</v>
      </c>
      <c r="C260">
        <v>28048170</v>
      </c>
      <c r="D260">
        <v>25145248</v>
      </c>
      <c r="E260">
        <v>17</v>
      </c>
      <c r="F260">
        <v>1</v>
      </c>
      <c r="G260">
        <v>1</v>
      </c>
      <c r="H260">
        <v>3</v>
      </c>
      <c r="I260" t="s">
        <v>668</v>
      </c>
      <c r="J260" t="s">
        <v>6</v>
      </c>
      <c r="K260" t="s">
        <v>669</v>
      </c>
      <c r="L260">
        <v>1348</v>
      </c>
      <c r="N260">
        <v>1009</v>
      </c>
      <c r="O260" t="s">
        <v>24</v>
      </c>
      <c r="P260" t="s">
        <v>24</v>
      </c>
      <c r="Q260">
        <v>1000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1</v>
      </c>
      <c r="AD260">
        <v>0</v>
      </c>
      <c r="AE260">
        <v>0</v>
      </c>
      <c r="AF260" t="s">
        <v>6</v>
      </c>
      <c r="AG260">
        <v>0</v>
      </c>
      <c r="AH260">
        <v>3</v>
      </c>
      <c r="AI260">
        <v>-1</v>
      </c>
      <c r="AJ260" t="s">
        <v>6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ROW(Source!A98)</f>
        <v>98</v>
      </c>
      <c r="B261">
        <v>28048182</v>
      </c>
      <c r="C261">
        <v>28048181</v>
      </c>
      <c r="D261">
        <v>25413300</v>
      </c>
      <c r="E261">
        <v>1</v>
      </c>
      <c r="F261">
        <v>1</v>
      </c>
      <c r="G261">
        <v>1</v>
      </c>
      <c r="H261">
        <v>1</v>
      </c>
      <c r="I261" t="s">
        <v>409</v>
      </c>
      <c r="J261" t="s">
        <v>6</v>
      </c>
      <c r="K261" t="s">
        <v>410</v>
      </c>
      <c r="L261">
        <v>1191</v>
      </c>
      <c r="N261">
        <v>1013</v>
      </c>
      <c r="O261" t="s">
        <v>401</v>
      </c>
      <c r="P261" t="s">
        <v>401</v>
      </c>
      <c r="Q261">
        <v>1</v>
      </c>
      <c r="X261">
        <v>32.49</v>
      </c>
      <c r="Y261">
        <v>0</v>
      </c>
      <c r="Z261">
        <v>0</v>
      </c>
      <c r="AA261">
        <v>0</v>
      </c>
      <c r="AB261">
        <v>8.5299999999999994</v>
      </c>
      <c r="AC261">
        <v>0</v>
      </c>
      <c r="AD261">
        <v>1</v>
      </c>
      <c r="AE261">
        <v>1</v>
      </c>
      <c r="AF261" t="s">
        <v>73</v>
      </c>
      <c r="AG261">
        <v>37.363500000000002</v>
      </c>
      <c r="AH261">
        <v>2</v>
      </c>
      <c r="AI261">
        <v>28048182</v>
      </c>
      <c r="AJ261">
        <v>285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ROW(Source!A98)</f>
        <v>98</v>
      </c>
      <c r="B262">
        <v>28048183</v>
      </c>
      <c r="C262">
        <v>28048181</v>
      </c>
      <c r="D262">
        <v>25412928</v>
      </c>
      <c r="E262">
        <v>1</v>
      </c>
      <c r="F262">
        <v>1</v>
      </c>
      <c r="G262">
        <v>1</v>
      </c>
      <c r="H262">
        <v>1</v>
      </c>
      <c r="I262" t="s">
        <v>413</v>
      </c>
      <c r="J262" t="s">
        <v>6</v>
      </c>
      <c r="K262" t="s">
        <v>414</v>
      </c>
      <c r="L262">
        <v>1191</v>
      </c>
      <c r="N262">
        <v>1013</v>
      </c>
      <c r="O262" t="s">
        <v>401</v>
      </c>
      <c r="P262" t="s">
        <v>401</v>
      </c>
      <c r="Q262">
        <v>1</v>
      </c>
      <c r="X262">
        <v>0.93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2</v>
      </c>
      <c r="AF262" t="s">
        <v>72</v>
      </c>
      <c r="AG262">
        <v>1.1625000000000001</v>
      </c>
      <c r="AH262">
        <v>2</v>
      </c>
      <c r="AI262">
        <v>28048183</v>
      </c>
      <c r="AJ262">
        <v>286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ROW(Source!A98)</f>
        <v>98</v>
      </c>
      <c r="B263">
        <v>28048184</v>
      </c>
      <c r="C263">
        <v>28048181</v>
      </c>
      <c r="D263">
        <v>25230445</v>
      </c>
      <c r="E263">
        <v>1</v>
      </c>
      <c r="F263">
        <v>1</v>
      </c>
      <c r="G263">
        <v>1</v>
      </c>
      <c r="H263">
        <v>2</v>
      </c>
      <c r="I263" t="s">
        <v>581</v>
      </c>
      <c r="J263" t="s">
        <v>582</v>
      </c>
      <c r="K263" t="s">
        <v>583</v>
      </c>
      <c r="L263">
        <v>1368</v>
      </c>
      <c r="N263">
        <v>1011</v>
      </c>
      <c r="O263" t="s">
        <v>405</v>
      </c>
      <c r="P263" t="s">
        <v>405</v>
      </c>
      <c r="Q263">
        <v>1</v>
      </c>
      <c r="X263">
        <v>0.02</v>
      </c>
      <c r="Y263">
        <v>0</v>
      </c>
      <c r="Z263">
        <v>89.99</v>
      </c>
      <c r="AA263">
        <v>10.06</v>
      </c>
      <c r="AB263">
        <v>0</v>
      </c>
      <c r="AC263">
        <v>0</v>
      </c>
      <c r="AD263">
        <v>1</v>
      </c>
      <c r="AE263">
        <v>0</v>
      </c>
      <c r="AF263" t="s">
        <v>72</v>
      </c>
      <c r="AG263">
        <v>2.5000000000000001E-2</v>
      </c>
      <c r="AH263">
        <v>2</v>
      </c>
      <c r="AI263">
        <v>28048184</v>
      </c>
      <c r="AJ263">
        <v>287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ROW(Source!A98)</f>
        <v>98</v>
      </c>
      <c r="B264">
        <v>28048185</v>
      </c>
      <c r="C264">
        <v>28048181</v>
      </c>
      <c r="D264">
        <v>25230514</v>
      </c>
      <c r="E264">
        <v>1</v>
      </c>
      <c r="F264">
        <v>1</v>
      </c>
      <c r="G264">
        <v>1</v>
      </c>
      <c r="H264">
        <v>2</v>
      </c>
      <c r="I264" t="s">
        <v>584</v>
      </c>
      <c r="J264" t="s">
        <v>585</v>
      </c>
      <c r="K264" t="s">
        <v>586</v>
      </c>
      <c r="L264">
        <v>1368</v>
      </c>
      <c r="N264">
        <v>1011</v>
      </c>
      <c r="O264" t="s">
        <v>405</v>
      </c>
      <c r="P264" t="s">
        <v>405</v>
      </c>
      <c r="Q264">
        <v>1</v>
      </c>
      <c r="X264">
        <v>0.21</v>
      </c>
      <c r="Y264">
        <v>0</v>
      </c>
      <c r="Z264">
        <v>31.26</v>
      </c>
      <c r="AA264">
        <v>13.5</v>
      </c>
      <c r="AB264">
        <v>0</v>
      </c>
      <c r="AC264">
        <v>0</v>
      </c>
      <c r="AD264">
        <v>1</v>
      </c>
      <c r="AE264">
        <v>0</v>
      </c>
      <c r="AF264" t="s">
        <v>72</v>
      </c>
      <c r="AG264">
        <v>0.26250000000000001</v>
      </c>
      <c r="AH264">
        <v>2</v>
      </c>
      <c r="AI264">
        <v>28048185</v>
      </c>
      <c r="AJ264">
        <v>288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ROW(Source!A98)</f>
        <v>98</v>
      </c>
      <c r="B265">
        <v>28048186</v>
      </c>
      <c r="C265">
        <v>28048181</v>
      </c>
      <c r="D265">
        <v>25230679</v>
      </c>
      <c r="E265">
        <v>1</v>
      </c>
      <c r="F265">
        <v>1</v>
      </c>
      <c r="G265">
        <v>1</v>
      </c>
      <c r="H265">
        <v>2</v>
      </c>
      <c r="I265" t="s">
        <v>587</v>
      </c>
      <c r="J265" t="s">
        <v>588</v>
      </c>
      <c r="K265" t="s">
        <v>589</v>
      </c>
      <c r="L265">
        <v>1368</v>
      </c>
      <c r="N265">
        <v>1011</v>
      </c>
      <c r="O265" t="s">
        <v>405</v>
      </c>
      <c r="P265" t="s">
        <v>405</v>
      </c>
      <c r="Q265">
        <v>1</v>
      </c>
      <c r="X265">
        <v>0.7</v>
      </c>
      <c r="Y265">
        <v>0</v>
      </c>
      <c r="Z265">
        <v>12.39</v>
      </c>
      <c r="AA265">
        <v>10.06</v>
      </c>
      <c r="AB265">
        <v>0</v>
      </c>
      <c r="AC265">
        <v>0</v>
      </c>
      <c r="AD265">
        <v>1</v>
      </c>
      <c r="AE265">
        <v>0</v>
      </c>
      <c r="AF265" t="s">
        <v>72</v>
      </c>
      <c r="AG265">
        <v>0.875</v>
      </c>
      <c r="AH265">
        <v>2</v>
      </c>
      <c r="AI265">
        <v>28048186</v>
      </c>
      <c r="AJ265">
        <v>289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ROW(Source!A98)</f>
        <v>98</v>
      </c>
      <c r="B266">
        <v>28048187</v>
      </c>
      <c r="C266">
        <v>28048181</v>
      </c>
      <c r="D266">
        <v>25149961</v>
      </c>
      <c r="E266">
        <v>1</v>
      </c>
      <c r="F266">
        <v>1</v>
      </c>
      <c r="G266">
        <v>1</v>
      </c>
      <c r="H266">
        <v>3</v>
      </c>
      <c r="I266" t="s">
        <v>460</v>
      </c>
      <c r="J266" t="s">
        <v>461</v>
      </c>
      <c r="K266" t="s">
        <v>462</v>
      </c>
      <c r="L266">
        <v>1339</v>
      </c>
      <c r="N266">
        <v>1007</v>
      </c>
      <c r="O266" t="s">
        <v>28</v>
      </c>
      <c r="P266" t="s">
        <v>28</v>
      </c>
      <c r="Q266">
        <v>1</v>
      </c>
      <c r="X266">
        <v>0.51</v>
      </c>
      <c r="Y266">
        <v>2.44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6</v>
      </c>
      <c r="AG266">
        <v>0.51</v>
      </c>
      <c r="AH266">
        <v>2</v>
      </c>
      <c r="AI266">
        <v>28048187</v>
      </c>
      <c r="AJ266">
        <v>290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ROW(Source!A98)</f>
        <v>98</v>
      </c>
      <c r="B267">
        <v>28048188</v>
      </c>
      <c r="C267">
        <v>28048181</v>
      </c>
      <c r="D267">
        <v>25145704</v>
      </c>
      <c r="E267">
        <v>17</v>
      </c>
      <c r="F267">
        <v>1</v>
      </c>
      <c r="G267">
        <v>1</v>
      </c>
      <c r="H267">
        <v>3</v>
      </c>
      <c r="I267" t="s">
        <v>666</v>
      </c>
      <c r="J267" t="s">
        <v>6</v>
      </c>
      <c r="K267" t="s">
        <v>667</v>
      </c>
      <c r="L267">
        <v>1348</v>
      </c>
      <c r="N267">
        <v>1009</v>
      </c>
      <c r="O267" t="s">
        <v>24</v>
      </c>
      <c r="P267" t="s">
        <v>24</v>
      </c>
      <c r="Q267">
        <v>1000</v>
      </c>
      <c r="X267">
        <v>0.85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 t="s">
        <v>6</v>
      </c>
      <c r="AG267">
        <v>0.85</v>
      </c>
      <c r="AH267">
        <v>3</v>
      </c>
      <c r="AI267">
        <v>-1</v>
      </c>
      <c r="AJ267" t="s">
        <v>6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ROW(Source!A98)</f>
        <v>98</v>
      </c>
      <c r="B268">
        <v>28048189</v>
      </c>
      <c r="C268">
        <v>28048181</v>
      </c>
      <c r="D268">
        <v>25145248</v>
      </c>
      <c r="E268">
        <v>17</v>
      </c>
      <c r="F268">
        <v>1</v>
      </c>
      <c r="G268">
        <v>1</v>
      </c>
      <c r="H268">
        <v>3</v>
      </c>
      <c r="I268" t="s">
        <v>668</v>
      </c>
      <c r="J268" t="s">
        <v>6</v>
      </c>
      <c r="K268" t="s">
        <v>669</v>
      </c>
      <c r="L268">
        <v>1348</v>
      </c>
      <c r="N268">
        <v>1009</v>
      </c>
      <c r="O268" t="s">
        <v>24</v>
      </c>
      <c r="P268" t="s">
        <v>24</v>
      </c>
      <c r="Q268">
        <v>1000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1</v>
      </c>
      <c r="AD268">
        <v>0</v>
      </c>
      <c r="AE268">
        <v>0</v>
      </c>
      <c r="AF268" t="s">
        <v>6</v>
      </c>
      <c r="AG268">
        <v>0</v>
      </c>
      <c r="AH268">
        <v>3</v>
      </c>
      <c r="AI268">
        <v>-1</v>
      </c>
      <c r="AJ268" t="s">
        <v>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ROW(Source!A99)</f>
        <v>99</v>
      </c>
      <c r="B269">
        <v>28048182</v>
      </c>
      <c r="C269">
        <v>28048181</v>
      </c>
      <c r="D269">
        <v>25413300</v>
      </c>
      <c r="E269">
        <v>1</v>
      </c>
      <c r="F269">
        <v>1</v>
      </c>
      <c r="G269">
        <v>1</v>
      </c>
      <c r="H269">
        <v>1</v>
      </c>
      <c r="I269" t="s">
        <v>409</v>
      </c>
      <c r="J269" t="s">
        <v>6</v>
      </c>
      <c r="K269" t="s">
        <v>410</v>
      </c>
      <c r="L269">
        <v>1191</v>
      </c>
      <c r="N269">
        <v>1013</v>
      </c>
      <c r="O269" t="s">
        <v>401</v>
      </c>
      <c r="P269" t="s">
        <v>401</v>
      </c>
      <c r="Q269">
        <v>1</v>
      </c>
      <c r="X269">
        <v>32.49</v>
      </c>
      <c r="Y269">
        <v>0</v>
      </c>
      <c r="Z269">
        <v>0</v>
      </c>
      <c r="AA269">
        <v>0</v>
      </c>
      <c r="AB269">
        <v>8.5299999999999994</v>
      </c>
      <c r="AC269">
        <v>0</v>
      </c>
      <c r="AD269">
        <v>1</v>
      </c>
      <c r="AE269">
        <v>1</v>
      </c>
      <c r="AF269" t="s">
        <v>73</v>
      </c>
      <c r="AG269">
        <v>37.363500000000002</v>
      </c>
      <c r="AH269">
        <v>2</v>
      </c>
      <c r="AI269">
        <v>28048182</v>
      </c>
      <c r="AJ269">
        <v>293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ROW(Source!A99)</f>
        <v>99</v>
      </c>
      <c r="B270">
        <v>28048183</v>
      </c>
      <c r="C270">
        <v>28048181</v>
      </c>
      <c r="D270">
        <v>25412928</v>
      </c>
      <c r="E270">
        <v>1</v>
      </c>
      <c r="F270">
        <v>1</v>
      </c>
      <c r="G270">
        <v>1</v>
      </c>
      <c r="H270">
        <v>1</v>
      </c>
      <c r="I270" t="s">
        <v>413</v>
      </c>
      <c r="J270" t="s">
        <v>6</v>
      </c>
      <c r="K270" t="s">
        <v>414</v>
      </c>
      <c r="L270">
        <v>1191</v>
      </c>
      <c r="N270">
        <v>1013</v>
      </c>
      <c r="O270" t="s">
        <v>401</v>
      </c>
      <c r="P270" t="s">
        <v>401</v>
      </c>
      <c r="Q270">
        <v>1</v>
      </c>
      <c r="X270">
        <v>0.93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2</v>
      </c>
      <c r="AF270" t="s">
        <v>72</v>
      </c>
      <c r="AG270">
        <v>1.1625000000000001</v>
      </c>
      <c r="AH270">
        <v>2</v>
      </c>
      <c r="AI270">
        <v>28048183</v>
      </c>
      <c r="AJ270">
        <v>294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ROW(Source!A99)</f>
        <v>99</v>
      </c>
      <c r="B271">
        <v>28048184</v>
      </c>
      <c r="C271">
        <v>28048181</v>
      </c>
      <c r="D271">
        <v>25230445</v>
      </c>
      <c r="E271">
        <v>1</v>
      </c>
      <c r="F271">
        <v>1</v>
      </c>
      <c r="G271">
        <v>1</v>
      </c>
      <c r="H271">
        <v>2</v>
      </c>
      <c r="I271" t="s">
        <v>581</v>
      </c>
      <c r="J271" t="s">
        <v>582</v>
      </c>
      <c r="K271" t="s">
        <v>583</v>
      </c>
      <c r="L271">
        <v>1368</v>
      </c>
      <c r="N271">
        <v>1011</v>
      </c>
      <c r="O271" t="s">
        <v>405</v>
      </c>
      <c r="P271" t="s">
        <v>405</v>
      </c>
      <c r="Q271">
        <v>1</v>
      </c>
      <c r="X271">
        <v>0.02</v>
      </c>
      <c r="Y271">
        <v>0</v>
      </c>
      <c r="Z271">
        <v>89.99</v>
      </c>
      <c r="AA271">
        <v>10.06</v>
      </c>
      <c r="AB271">
        <v>0</v>
      </c>
      <c r="AC271">
        <v>0</v>
      </c>
      <c r="AD271">
        <v>1</v>
      </c>
      <c r="AE271">
        <v>0</v>
      </c>
      <c r="AF271" t="s">
        <v>72</v>
      </c>
      <c r="AG271">
        <v>2.5000000000000001E-2</v>
      </c>
      <c r="AH271">
        <v>2</v>
      </c>
      <c r="AI271">
        <v>28048184</v>
      </c>
      <c r="AJ271">
        <v>295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ROW(Source!A99)</f>
        <v>99</v>
      </c>
      <c r="B272">
        <v>28048185</v>
      </c>
      <c r="C272">
        <v>28048181</v>
      </c>
      <c r="D272">
        <v>25230514</v>
      </c>
      <c r="E272">
        <v>1</v>
      </c>
      <c r="F272">
        <v>1</v>
      </c>
      <c r="G272">
        <v>1</v>
      </c>
      <c r="H272">
        <v>2</v>
      </c>
      <c r="I272" t="s">
        <v>584</v>
      </c>
      <c r="J272" t="s">
        <v>585</v>
      </c>
      <c r="K272" t="s">
        <v>586</v>
      </c>
      <c r="L272">
        <v>1368</v>
      </c>
      <c r="N272">
        <v>1011</v>
      </c>
      <c r="O272" t="s">
        <v>405</v>
      </c>
      <c r="P272" t="s">
        <v>405</v>
      </c>
      <c r="Q272">
        <v>1</v>
      </c>
      <c r="X272">
        <v>0.21</v>
      </c>
      <c r="Y272">
        <v>0</v>
      </c>
      <c r="Z272">
        <v>31.26</v>
      </c>
      <c r="AA272">
        <v>13.5</v>
      </c>
      <c r="AB272">
        <v>0</v>
      </c>
      <c r="AC272">
        <v>0</v>
      </c>
      <c r="AD272">
        <v>1</v>
      </c>
      <c r="AE272">
        <v>0</v>
      </c>
      <c r="AF272" t="s">
        <v>72</v>
      </c>
      <c r="AG272">
        <v>0.26250000000000001</v>
      </c>
      <c r="AH272">
        <v>2</v>
      </c>
      <c r="AI272">
        <v>28048185</v>
      </c>
      <c r="AJ272">
        <v>296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ROW(Source!A99)</f>
        <v>99</v>
      </c>
      <c r="B273">
        <v>28048186</v>
      </c>
      <c r="C273">
        <v>28048181</v>
      </c>
      <c r="D273">
        <v>25230679</v>
      </c>
      <c r="E273">
        <v>1</v>
      </c>
      <c r="F273">
        <v>1</v>
      </c>
      <c r="G273">
        <v>1</v>
      </c>
      <c r="H273">
        <v>2</v>
      </c>
      <c r="I273" t="s">
        <v>587</v>
      </c>
      <c r="J273" t="s">
        <v>588</v>
      </c>
      <c r="K273" t="s">
        <v>589</v>
      </c>
      <c r="L273">
        <v>1368</v>
      </c>
      <c r="N273">
        <v>1011</v>
      </c>
      <c r="O273" t="s">
        <v>405</v>
      </c>
      <c r="P273" t="s">
        <v>405</v>
      </c>
      <c r="Q273">
        <v>1</v>
      </c>
      <c r="X273">
        <v>0.7</v>
      </c>
      <c r="Y273">
        <v>0</v>
      </c>
      <c r="Z273">
        <v>12.39</v>
      </c>
      <c r="AA273">
        <v>10.06</v>
      </c>
      <c r="AB273">
        <v>0</v>
      </c>
      <c r="AC273">
        <v>0</v>
      </c>
      <c r="AD273">
        <v>1</v>
      </c>
      <c r="AE273">
        <v>0</v>
      </c>
      <c r="AF273" t="s">
        <v>72</v>
      </c>
      <c r="AG273">
        <v>0.875</v>
      </c>
      <c r="AH273">
        <v>2</v>
      </c>
      <c r="AI273">
        <v>28048186</v>
      </c>
      <c r="AJ273">
        <v>297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ROW(Source!A99)</f>
        <v>99</v>
      </c>
      <c r="B274">
        <v>28048187</v>
      </c>
      <c r="C274">
        <v>28048181</v>
      </c>
      <c r="D274">
        <v>25149961</v>
      </c>
      <c r="E274">
        <v>1</v>
      </c>
      <c r="F274">
        <v>1</v>
      </c>
      <c r="G274">
        <v>1</v>
      </c>
      <c r="H274">
        <v>3</v>
      </c>
      <c r="I274" t="s">
        <v>460</v>
      </c>
      <c r="J274" t="s">
        <v>461</v>
      </c>
      <c r="K274" t="s">
        <v>462</v>
      </c>
      <c r="L274">
        <v>1339</v>
      </c>
      <c r="N274">
        <v>1007</v>
      </c>
      <c r="O274" t="s">
        <v>28</v>
      </c>
      <c r="P274" t="s">
        <v>28</v>
      </c>
      <c r="Q274">
        <v>1</v>
      </c>
      <c r="X274">
        <v>0.51</v>
      </c>
      <c r="Y274">
        <v>2.44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6</v>
      </c>
      <c r="AG274">
        <v>0.51</v>
      </c>
      <c r="AH274">
        <v>2</v>
      </c>
      <c r="AI274">
        <v>28048187</v>
      </c>
      <c r="AJ274">
        <v>298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ROW(Source!A99)</f>
        <v>99</v>
      </c>
      <c r="B275">
        <v>28048188</v>
      </c>
      <c r="C275">
        <v>28048181</v>
      </c>
      <c r="D275">
        <v>25145704</v>
      </c>
      <c r="E275">
        <v>17</v>
      </c>
      <c r="F275">
        <v>1</v>
      </c>
      <c r="G275">
        <v>1</v>
      </c>
      <c r="H275">
        <v>3</v>
      </c>
      <c r="I275" t="s">
        <v>666</v>
      </c>
      <c r="J275" t="s">
        <v>6</v>
      </c>
      <c r="K275" t="s">
        <v>667</v>
      </c>
      <c r="L275">
        <v>1348</v>
      </c>
      <c r="N275">
        <v>1009</v>
      </c>
      <c r="O275" t="s">
        <v>24</v>
      </c>
      <c r="P275" t="s">
        <v>24</v>
      </c>
      <c r="Q275">
        <v>1000</v>
      </c>
      <c r="X275">
        <v>0.85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 t="s">
        <v>6</v>
      </c>
      <c r="AG275">
        <v>0.85</v>
      </c>
      <c r="AH275">
        <v>3</v>
      </c>
      <c r="AI275">
        <v>-1</v>
      </c>
      <c r="AJ275" t="s">
        <v>6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ROW(Source!A99)</f>
        <v>99</v>
      </c>
      <c r="B276">
        <v>28048189</v>
      </c>
      <c r="C276">
        <v>28048181</v>
      </c>
      <c r="D276">
        <v>25145248</v>
      </c>
      <c r="E276">
        <v>17</v>
      </c>
      <c r="F276">
        <v>1</v>
      </c>
      <c r="G276">
        <v>1</v>
      </c>
      <c r="H276">
        <v>3</v>
      </c>
      <c r="I276" t="s">
        <v>668</v>
      </c>
      <c r="J276" t="s">
        <v>6</v>
      </c>
      <c r="K276" t="s">
        <v>669</v>
      </c>
      <c r="L276">
        <v>1348</v>
      </c>
      <c r="N276">
        <v>1009</v>
      </c>
      <c r="O276" t="s">
        <v>24</v>
      </c>
      <c r="P276" t="s">
        <v>24</v>
      </c>
      <c r="Q276">
        <v>1000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1</v>
      </c>
      <c r="AD276">
        <v>0</v>
      </c>
      <c r="AE276">
        <v>0</v>
      </c>
      <c r="AF276" t="s">
        <v>6</v>
      </c>
      <c r="AG276">
        <v>0</v>
      </c>
      <c r="AH276">
        <v>3</v>
      </c>
      <c r="AI276">
        <v>-1</v>
      </c>
      <c r="AJ276" t="s">
        <v>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ROW(Source!A104)</f>
        <v>104</v>
      </c>
      <c r="B277">
        <v>28048206</v>
      </c>
      <c r="C277">
        <v>28048205</v>
      </c>
      <c r="D277">
        <v>25418547</v>
      </c>
      <c r="E277">
        <v>1</v>
      </c>
      <c r="F277">
        <v>1</v>
      </c>
      <c r="G277">
        <v>1</v>
      </c>
      <c r="H277">
        <v>1</v>
      </c>
      <c r="I277" t="s">
        <v>590</v>
      </c>
      <c r="J277" t="s">
        <v>6</v>
      </c>
      <c r="K277" t="s">
        <v>591</v>
      </c>
      <c r="L277">
        <v>1191</v>
      </c>
      <c r="N277">
        <v>1013</v>
      </c>
      <c r="O277" t="s">
        <v>401</v>
      </c>
      <c r="P277" t="s">
        <v>401</v>
      </c>
      <c r="Q277">
        <v>1</v>
      </c>
      <c r="X277">
        <v>43.56</v>
      </c>
      <c r="Y277">
        <v>0</v>
      </c>
      <c r="Z277">
        <v>0</v>
      </c>
      <c r="AA277">
        <v>0</v>
      </c>
      <c r="AB277">
        <v>8.74</v>
      </c>
      <c r="AC277">
        <v>0</v>
      </c>
      <c r="AD277">
        <v>1</v>
      </c>
      <c r="AE277">
        <v>1</v>
      </c>
      <c r="AF277" t="s">
        <v>73</v>
      </c>
      <c r="AG277">
        <v>50.094000000000001</v>
      </c>
      <c r="AH277">
        <v>2</v>
      </c>
      <c r="AI277">
        <v>28048206</v>
      </c>
      <c r="AJ277">
        <v>301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ROW(Source!A104)</f>
        <v>104</v>
      </c>
      <c r="B278">
        <v>28048207</v>
      </c>
      <c r="C278">
        <v>28048205</v>
      </c>
      <c r="D278">
        <v>25412928</v>
      </c>
      <c r="E278">
        <v>1</v>
      </c>
      <c r="F278">
        <v>1</v>
      </c>
      <c r="G278">
        <v>1</v>
      </c>
      <c r="H278">
        <v>1</v>
      </c>
      <c r="I278" t="s">
        <v>413</v>
      </c>
      <c r="J278" t="s">
        <v>6</v>
      </c>
      <c r="K278" t="s">
        <v>414</v>
      </c>
      <c r="L278">
        <v>1191</v>
      </c>
      <c r="N278">
        <v>1013</v>
      </c>
      <c r="O278" t="s">
        <v>401</v>
      </c>
      <c r="P278" t="s">
        <v>401</v>
      </c>
      <c r="Q278">
        <v>1</v>
      </c>
      <c r="X278">
        <v>0.17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2</v>
      </c>
      <c r="AF278" t="s">
        <v>72</v>
      </c>
      <c r="AG278">
        <v>0.21250000000000002</v>
      </c>
      <c r="AH278">
        <v>2</v>
      </c>
      <c r="AI278">
        <v>28048207</v>
      </c>
      <c r="AJ278">
        <v>302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ROW(Source!A104)</f>
        <v>104</v>
      </c>
      <c r="B279">
        <v>28048208</v>
      </c>
      <c r="C279">
        <v>28048205</v>
      </c>
      <c r="D279">
        <v>25230510</v>
      </c>
      <c r="E279">
        <v>1</v>
      </c>
      <c r="F279">
        <v>1</v>
      </c>
      <c r="G279">
        <v>1</v>
      </c>
      <c r="H279">
        <v>2</v>
      </c>
      <c r="I279" t="s">
        <v>592</v>
      </c>
      <c r="J279" t="s">
        <v>593</v>
      </c>
      <c r="K279" t="s">
        <v>594</v>
      </c>
      <c r="L279">
        <v>1368</v>
      </c>
      <c r="N279">
        <v>1011</v>
      </c>
      <c r="O279" t="s">
        <v>405</v>
      </c>
      <c r="P279" t="s">
        <v>405</v>
      </c>
      <c r="Q279">
        <v>1</v>
      </c>
      <c r="X279">
        <v>0.02</v>
      </c>
      <c r="Y279">
        <v>0</v>
      </c>
      <c r="Z279">
        <v>27.66</v>
      </c>
      <c r="AA279">
        <v>11.6</v>
      </c>
      <c r="AB279">
        <v>0</v>
      </c>
      <c r="AC279">
        <v>0</v>
      </c>
      <c r="AD279">
        <v>1</v>
      </c>
      <c r="AE279">
        <v>0</v>
      </c>
      <c r="AF279" t="s">
        <v>72</v>
      </c>
      <c r="AG279">
        <v>2.5000000000000001E-2</v>
      </c>
      <c r="AH279">
        <v>2</v>
      </c>
      <c r="AI279">
        <v>28048208</v>
      </c>
      <c r="AJ279">
        <v>303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ROW(Source!A104)</f>
        <v>104</v>
      </c>
      <c r="B280">
        <v>28048209</v>
      </c>
      <c r="C280">
        <v>28048205</v>
      </c>
      <c r="D280">
        <v>25231607</v>
      </c>
      <c r="E280">
        <v>1</v>
      </c>
      <c r="F280">
        <v>1</v>
      </c>
      <c r="G280">
        <v>1</v>
      </c>
      <c r="H280">
        <v>2</v>
      </c>
      <c r="I280" t="s">
        <v>421</v>
      </c>
      <c r="J280" t="s">
        <v>422</v>
      </c>
      <c r="K280" t="s">
        <v>423</v>
      </c>
      <c r="L280">
        <v>1368</v>
      </c>
      <c r="N280">
        <v>1011</v>
      </c>
      <c r="O280" t="s">
        <v>405</v>
      </c>
      <c r="P280" t="s">
        <v>405</v>
      </c>
      <c r="Q280">
        <v>1</v>
      </c>
      <c r="X280">
        <v>0.15</v>
      </c>
      <c r="Y280">
        <v>0</v>
      </c>
      <c r="Z280">
        <v>65.709999999999994</v>
      </c>
      <c r="AA280">
        <v>11.6</v>
      </c>
      <c r="AB280">
        <v>0</v>
      </c>
      <c r="AC280">
        <v>0</v>
      </c>
      <c r="AD280">
        <v>1</v>
      </c>
      <c r="AE280">
        <v>0</v>
      </c>
      <c r="AF280" t="s">
        <v>72</v>
      </c>
      <c r="AG280">
        <v>0.1875</v>
      </c>
      <c r="AH280">
        <v>2</v>
      </c>
      <c r="AI280">
        <v>28048209</v>
      </c>
      <c r="AJ280">
        <v>304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ROW(Source!A104)</f>
        <v>104</v>
      </c>
      <c r="B281">
        <v>28048210</v>
      </c>
      <c r="C281">
        <v>28048205</v>
      </c>
      <c r="D281">
        <v>25153356</v>
      </c>
      <c r="E281">
        <v>1</v>
      </c>
      <c r="F281">
        <v>1</v>
      </c>
      <c r="G281">
        <v>1</v>
      </c>
      <c r="H281">
        <v>3</v>
      </c>
      <c r="I281" t="s">
        <v>595</v>
      </c>
      <c r="J281" t="s">
        <v>596</v>
      </c>
      <c r="K281" t="s">
        <v>597</v>
      </c>
      <c r="L281">
        <v>1327</v>
      </c>
      <c r="N281">
        <v>1005</v>
      </c>
      <c r="O281" t="s">
        <v>160</v>
      </c>
      <c r="P281" t="s">
        <v>160</v>
      </c>
      <c r="Q281">
        <v>1</v>
      </c>
      <c r="X281">
        <v>0.84</v>
      </c>
      <c r="Y281">
        <v>72.319999999999993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0.84</v>
      </c>
      <c r="AH281">
        <v>2</v>
      </c>
      <c r="AI281">
        <v>28048210</v>
      </c>
      <c r="AJ281">
        <v>305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ROW(Source!A104)</f>
        <v>104</v>
      </c>
      <c r="B282">
        <v>28048211</v>
      </c>
      <c r="C282">
        <v>28048205</v>
      </c>
      <c r="D282">
        <v>25153690</v>
      </c>
      <c r="E282">
        <v>1</v>
      </c>
      <c r="F282">
        <v>1</v>
      </c>
      <c r="G282">
        <v>1</v>
      </c>
      <c r="H282">
        <v>3</v>
      </c>
      <c r="I282" t="s">
        <v>598</v>
      </c>
      <c r="J282" t="s">
        <v>599</v>
      </c>
      <c r="K282" t="s">
        <v>600</v>
      </c>
      <c r="L282">
        <v>1346</v>
      </c>
      <c r="N282">
        <v>1009</v>
      </c>
      <c r="O282" t="s">
        <v>197</v>
      </c>
      <c r="P282" t="s">
        <v>197</v>
      </c>
      <c r="Q282">
        <v>1</v>
      </c>
      <c r="X282">
        <v>0.31</v>
      </c>
      <c r="Y282">
        <v>1.82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6</v>
      </c>
      <c r="AG282">
        <v>0.31</v>
      </c>
      <c r="AH282">
        <v>2</v>
      </c>
      <c r="AI282">
        <v>28048211</v>
      </c>
      <c r="AJ282">
        <v>306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ROW(Source!A104)</f>
        <v>104</v>
      </c>
      <c r="B283">
        <v>28048212</v>
      </c>
      <c r="C283">
        <v>28048205</v>
      </c>
      <c r="D283">
        <v>25145731</v>
      </c>
      <c r="E283">
        <v>17</v>
      </c>
      <c r="F283">
        <v>1</v>
      </c>
      <c r="G283">
        <v>1</v>
      </c>
      <c r="H283">
        <v>3</v>
      </c>
      <c r="I283" t="s">
        <v>670</v>
      </c>
      <c r="J283" t="s">
        <v>6</v>
      </c>
      <c r="K283" t="s">
        <v>671</v>
      </c>
      <c r="L283">
        <v>1348</v>
      </c>
      <c r="N283">
        <v>1009</v>
      </c>
      <c r="O283" t="s">
        <v>24</v>
      </c>
      <c r="P283" t="s">
        <v>24</v>
      </c>
      <c r="Q283">
        <v>1000</v>
      </c>
      <c r="X283">
        <v>0.03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 t="s">
        <v>6</v>
      </c>
      <c r="AG283">
        <v>0.03</v>
      </c>
      <c r="AH283">
        <v>3</v>
      </c>
      <c r="AI283">
        <v>-1</v>
      </c>
      <c r="AJ283" t="s">
        <v>6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ROW(Source!A104)</f>
        <v>104</v>
      </c>
      <c r="B284">
        <v>28048213</v>
      </c>
      <c r="C284">
        <v>28048205</v>
      </c>
      <c r="D284">
        <v>25145248</v>
      </c>
      <c r="E284">
        <v>17</v>
      </c>
      <c r="F284">
        <v>1</v>
      </c>
      <c r="G284">
        <v>1</v>
      </c>
      <c r="H284">
        <v>3</v>
      </c>
      <c r="I284" t="s">
        <v>668</v>
      </c>
      <c r="J284" t="s">
        <v>6</v>
      </c>
      <c r="K284" t="s">
        <v>669</v>
      </c>
      <c r="L284">
        <v>1348</v>
      </c>
      <c r="N284">
        <v>1009</v>
      </c>
      <c r="O284" t="s">
        <v>24</v>
      </c>
      <c r="P284" t="s">
        <v>24</v>
      </c>
      <c r="Q284">
        <v>1000</v>
      </c>
      <c r="X284">
        <v>0.02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 t="s">
        <v>6</v>
      </c>
      <c r="AG284">
        <v>0.02</v>
      </c>
      <c r="AH284">
        <v>3</v>
      </c>
      <c r="AI284">
        <v>-1</v>
      </c>
      <c r="AJ284" t="s">
        <v>6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ROW(Source!A104)</f>
        <v>104</v>
      </c>
      <c r="B285">
        <v>28048214</v>
      </c>
      <c r="C285">
        <v>28048205</v>
      </c>
      <c r="D285">
        <v>25187360</v>
      </c>
      <c r="E285">
        <v>1</v>
      </c>
      <c r="F285">
        <v>1</v>
      </c>
      <c r="G285">
        <v>1</v>
      </c>
      <c r="H285">
        <v>3</v>
      </c>
      <c r="I285" t="s">
        <v>601</v>
      </c>
      <c r="J285" t="s">
        <v>602</v>
      </c>
      <c r="K285" t="s">
        <v>603</v>
      </c>
      <c r="L285">
        <v>1348</v>
      </c>
      <c r="N285">
        <v>1009</v>
      </c>
      <c r="O285" t="s">
        <v>24</v>
      </c>
      <c r="P285" t="s">
        <v>24</v>
      </c>
      <c r="Q285">
        <v>1000</v>
      </c>
      <c r="X285">
        <v>5.0999999999999997E-2</v>
      </c>
      <c r="Y285">
        <v>11397.1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6</v>
      </c>
      <c r="AG285">
        <v>5.0999999999999997E-2</v>
      </c>
      <c r="AH285">
        <v>2</v>
      </c>
      <c r="AI285">
        <v>28048214</v>
      </c>
      <c r="AJ285">
        <v>309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ROW(Source!A105)</f>
        <v>105</v>
      </c>
      <c r="B286">
        <v>28048206</v>
      </c>
      <c r="C286">
        <v>28048205</v>
      </c>
      <c r="D286">
        <v>25418547</v>
      </c>
      <c r="E286">
        <v>1</v>
      </c>
      <c r="F286">
        <v>1</v>
      </c>
      <c r="G286">
        <v>1</v>
      </c>
      <c r="H286">
        <v>1</v>
      </c>
      <c r="I286" t="s">
        <v>590</v>
      </c>
      <c r="J286" t="s">
        <v>6</v>
      </c>
      <c r="K286" t="s">
        <v>591</v>
      </c>
      <c r="L286">
        <v>1191</v>
      </c>
      <c r="N286">
        <v>1013</v>
      </c>
      <c r="O286" t="s">
        <v>401</v>
      </c>
      <c r="P286" t="s">
        <v>401</v>
      </c>
      <c r="Q286">
        <v>1</v>
      </c>
      <c r="X286">
        <v>43.56</v>
      </c>
      <c r="Y286">
        <v>0</v>
      </c>
      <c r="Z286">
        <v>0</v>
      </c>
      <c r="AA286">
        <v>0</v>
      </c>
      <c r="AB286">
        <v>8.74</v>
      </c>
      <c r="AC286">
        <v>0</v>
      </c>
      <c r="AD286">
        <v>1</v>
      </c>
      <c r="AE286">
        <v>1</v>
      </c>
      <c r="AF286" t="s">
        <v>73</v>
      </c>
      <c r="AG286">
        <v>50.094000000000001</v>
      </c>
      <c r="AH286">
        <v>2</v>
      </c>
      <c r="AI286">
        <v>28048206</v>
      </c>
      <c r="AJ286">
        <v>310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ROW(Source!A105)</f>
        <v>105</v>
      </c>
      <c r="B287">
        <v>28048207</v>
      </c>
      <c r="C287">
        <v>28048205</v>
      </c>
      <c r="D287">
        <v>25412928</v>
      </c>
      <c r="E287">
        <v>1</v>
      </c>
      <c r="F287">
        <v>1</v>
      </c>
      <c r="G287">
        <v>1</v>
      </c>
      <c r="H287">
        <v>1</v>
      </c>
      <c r="I287" t="s">
        <v>413</v>
      </c>
      <c r="J287" t="s">
        <v>6</v>
      </c>
      <c r="K287" t="s">
        <v>414</v>
      </c>
      <c r="L287">
        <v>1191</v>
      </c>
      <c r="N287">
        <v>1013</v>
      </c>
      <c r="O287" t="s">
        <v>401</v>
      </c>
      <c r="P287" t="s">
        <v>401</v>
      </c>
      <c r="Q287">
        <v>1</v>
      </c>
      <c r="X287">
        <v>0.17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2</v>
      </c>
      <c r="AF287" t="s">
        <v>72</v>
      </c>
      <c r="AG287">
        <v>0.21250000000000002</v>
      </c>
      <c r="AH287">
        <v>2</v>
      </c>
      <c r="AI287">
        <v>28048207</v>
      </c>
      <c r="AJ287">
        <v>311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ROW(Source!A105)</f>
        <v>105</v>
      </c>
      <c r="B288">
        <v>28048208</v>
      </c>
      <c r="C288">
        <v>28048205</v>
      </c>
      <c r="D288">
        <v>25230510</v>
      </c>
      <c r="E288">
        <v>1</v>
      </c>
      <c r="F288">
        <v>1</v>
      </c>
      <c r="G288">
        <v>1</v>
      </c>
      <c r="H288">
        <v>2</v>
      </c>
      <c r="I288" t="s">
        <v>592</v>
      </c>
      <c r="J288" t="s">
        <v>593</v>
      </c>
      <c r="K288" t="s">
        <v>594</v>
      </c>
      <c r="L288">
        <v>1368</v>
      </c>
      <c r="N288">
        <v>1011</v>
      </c>
      <c r="O288" t="s">
        <v>405</v>
      </c>
      <c r="P288" t="s">
        <v>405</v>
      </c>
      <c r="Q288">
        <v>1</v>
      </c>
      <c r="X288">
        <v>0.02</v>
      </c>
      <c r="Y288">
        <v>0</v>
      </c>
      <c r="Z288">
        <v>27.66</v>
      </c>
      <c r="AA288">
        <v>11.6</v>
      </c>
      <c r="AB288">
        <v>0</v>
      </c>
      <c r="AC288">
        <v>0</v>
      </c>
      <c r="AD288">
        <v>1</v>
      </c>
      <c r="AE288">
        <v>0</v>
      </c>
      <c r="AF288" t="s">
        <v>72</v>
      </c>
      <c r="AG288">
        <v>2.5000000000000001E-2</v>
      </c>
      <c r="AH288">
        <v>2</v>
      </c>
      <c r="AI288">
        <v>28048208</v>
      </c>
      <c r="AJ288">
        <v>312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ROW(Source!A105)</f>
        <v>105</v>
      </c>
      <c r="B289">
        <v>28048209</v>
      </c>
      <c r="C289">
        <v>28048205</v>
      </c>
      <c r="D289">
        <v>25231607</v>
      </c>
      <c r="E289">
        <v>1</v>
      </c>
      <c r="F289">
        <v>1</v>
      </c>
      <c r="G289">
        <v>1</v>
      </c>
      <c r="H289">
        <v>2</v>
      </c>
      <c r="I289" t="s">
        <v>421</v>
      </c>
      <c r="J289" t="s">
        <v>422</v>
      </c>
      <c r="K289" t="s">
        <v>423</v>
      </c>
      <c r="L289">
        <v>1368</v>
      </c>
      <c r="N289">
        <v>1011</v>
      </c>
      <c r="O289" t="s">
        <v>405</v>
      </c>
      <c r="P289" t="s">
        <v>405</v>
      </c>
      <c r="Q289">
        <v>1</v>
      </c>
      <c r="X289">
        <v>0.15</v>
      </c>
      <c r="Y289">
        <v>0</v>
      </c>
      <c r="Z289">
        <v>65.709999999999994</v>
      </c>
      <c r="AA289">
        <v>11.6</v>
      </c>
      <c r="AB289">
        <v>0</v>
      </c>
      <c r="AC289">
        <v>0</v>
      </c>
      <c r="AD289">
        <v>1</v>
      </c>
      <c r="AE289">
        <v>0</v>
      </c>
      <c r="AF289" t="s">
        <v>72</v>
      </c>
      <c r="AG289">
        <v>0.1875</v>
      </c>
      <c r="AH289">
        <v>2</v>
      </c>
      <c r="AI289">
        <v>28048209</v>
      </c>
      <c r="AJ289">
        <v>313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ROW(Source!A105)</f>
        <v>105</v>
      </c>
      <c r="B290">
        <v>28048210</v>
      </c>
      <c r="C290">
        <v>28048205</v>
      </c>
      <c r="D290">
        <v>25153356</v>
      </c>
      <c r="E290">
        <v>1</v>
      </c>
      <c r="F290">
        <v>1</v>
      </c>
      <c r="G290">
        <v>1</v>
      </c>
      <c r="H290">
        <v>3</v>
      </c>
      <c r="I290" t="s">
        <v>595</v>
      </c>
      <c r="J290" t="s">
        <v>596</v>
      </c>
      <c r="K290" t="s">
        <v>597</v>
      </c>
      <c r="L290">
        <v>1327</v>
      </c>
      <c r="N290">
        <v>1005</v>
      </c>
      <c r="O290" t="s">
        <v>160</v>
      </c>
      <c r="P290" t="s">
        <v>160</v>
      </c>
      <c r="Q290">
        <v>1</v>
      </c>
      <c r="X290">
        <v>0.84</v>
      </c>
      <c r="Y290">
        <v>72.319999999999993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6</v>
      </c>
      <c r="AG290">
        <v>0.84</v>
      </c>
      <c r="AH290">
        <v>2</v>
      </c>
      <c r="AI290">
        <v>28048210</v>
      </c>
      <c r="AJ290">
        <v>314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ROW(Source!A105)</f>
        <v>105</v>
      </c>
      <c r="B291">
        <v>28048211</v>
      </c>
      <c r="C291">
        <v>28048205</v>
      </c>
      <c r="D291">
        <v>25153690</v>
      </c>
      <c r="E291">
        <v>1</v>
      </c>
      <c r="F291">
        <v>1</v>
      </c>
      <c r="G291">
        <v>1</v>
      </c>
      <c r="H291">
        <v>3</v>
      </c>
      <c r="I291" t="s">
        <v>598</v>
      </c>
      <c r="J291" t="s">
        <v>599</v>
      </c>
      <c r="K291" t="s">
        <v>600</v>
      </c>
      <c r="L291">
        <v>1346</v>
      </c>
      <c r="N291">
        <v>1009</v>
      </c>
      <c r="O291" t="s">
        <v>197</v>
      </c>
      <c r="P291" t="s">
        <v>197</v>
      </c>
      <c r="Q291">
        <v>1</v>
      </c>
      <c r="X291">
        <v>0.31</v>
      </c>
      <c r="Y291">
        <v>1.82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6</v>
      </c>
      <c r="AG291">
        <v>0.31</v>
      </c>
      <c r="AH291">
        <v>2</v>
      </c>
      <c r="AI291">
        <v>28048211</v>
      </c>
      <c r="AJ291">
        <v>315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ROW(Source!A105)</f>
        <v>105</v>
      </c>
      <c r="B292">
        <v>28048212</v>
      </c>
      <c r="C292">
        <v>28048205</v>
      </c>
      <c r="D292">
        <v>25145731</v>
      </c>
      <c r="E292">
        <v>17</v>
      </c>
      <c r="F292">
        <v>1</v>
      </c>
      <c r="G292">
        <v>1</v>
      </c>
      <c r="H292">
        <v>3</v>
      </c>
      <c r="I292" t="s">
        <v>670</v>
      </c>
      <c r="J292" t="s">
        <v>6</v>
      </c>
      <c r="K292" t="s">
        <v>671</v>
      </c>
      <c r="L292">
        <v>1348</v>
      </c>
      <c r="N292">
        <v>1009</v>
      </c>
      <c r="O292" t="s">
        <v>24</v>
      </c>
      <c r="P292" t="s">
        <v>24</v>
      </c>
      <c r="Q292">
        <v>1000</v>
      </c>
      <c r="X292">
        <v>0.03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 t="s">
        <v>6</v>
      </c>
      <c r="AG292">
        <v>0.03</v>
      </c>
      <c r="AH292">
        <v>3</v>
      </c>
      <c r="AI292">
        <v>-1</v>
      </c>
      <c r="AJ292" t="s">
        <v>6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ROW(Source!A105)</f>
        <v>105</v>
      </c>
      <c r="B293">
        <v>28048213</v>
      </c>
      <c r="C293">
        <v>28048205</v>
      </c>
      <c r="D293">
        <v>25145248</v>
      </c>
      <c r="E293">
        <v>17</v>
      </c>
      <c r="F293">
        <v>1</v>
      </c>
      <c r="G293">
        <v>1</v>
      </c>
      <c r="H293">
        <v>3</v>
      </c>
      <c r="I293" t="s">
        <v>668</v>
      </c>
      <c r="J293" t="s">
        <v>6</v>
      </c>
      <c r="K293" t="s">
        <v>669</v>
      </c>
      <c r="L293">
        <v>1348</v>
      </c>
      <c r="N293">
        <v>1009</v>
      </c>
      <c r="O293" t="s">
        <v>24</v>
      </c>
      <c r="P293" t="s">
        <v>24</v>
      </c>
      <c r="Q293">
        <v>1000</v>
      </c>
      <c r="X293">
        <v>0.02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 t="s">
        <v>6</v>
      </c>
      <c r="AG293">
        <v>0.02</v>
      </c>
      <c r="AH293">
        <v>3</v>
      </c>
      <c r="AI293">
        <v>-1</v>
      </c>
      <c r="AJ293" t="s">
        <v>6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ROW(Source!A105)</f>
        <v>105</v>
      </c>
      <c r="B294">
        <v>28048214</v>
      </c>
      <c r="C294">
        <v>28048205</v>
      </c>
      <c r="D294">
        <v>25187360</v>
      </c>
      <c r="E294">
        <v>1</v>
      </c>
      <c r="F294">
        <v>1</v>
      </c>
      <c r="G294">
        <v>1</v>
      </c>
      <c r="H294">
        <v>3</v>
      </c>
      <c r="I294" t="s">
        <v>601</v>
      </c>
      <c r="J294" t="s">
        <v>602</v>
      </c>
      <c r="K294" t="s">
        <v>603</v>
      </c>
      <c r="L294">
        <v>1348</v>
      </c>
      <c r="N294">
        <v>1009</v>
      </c>
      <c r="O294" t="s">
        <v>24</v>
      </c>
      <c r="P294" t="s">
        <v>24</v>
      </c>
      <c r="Q294">
        <v>1000</v>
      </c>
      <c r="X294">
        <v>5.0999999999999997E-2</v>
      </c>
      <c r="Y294">
        <v>11397.1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5.0999999999999997E-2</v>
      </c>
      <c r="AH294">
        <v>2</v>
      </c>
      <c r="AI294">
        <v>28048214</v>
      </c>
      <c r="AJ294">
        <v>318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ROW(Source!A110)</f>
        <v>110</v>
      </c>
      <c r="B295">
        <v>28048218</v>
      </c>
      <c r="C295">
        <v>28048217</v>
      </c>
      <c r="D295">
        <v>25418547</v>
      </c>
      <c r="E295">
        <v>1</v>
      </c>
      <c r="F295">
        <v>1</v>
      </c>
      <c r="G295">
        <v>1</v>
      </c>
      <c r="H295">
        <v>1</v>
      </c>
      <c r="I295" t="s">
        <v>590</v>
      </c>
      <c r="J295" t="s">
        <v>6</v>
      </c>
      <c r="K295" t="s">
        <v>591</v>
      </c>
      <c r="L295">
        <v>1191</v>
      </c>
      <c r="N295">
        <v>1013</v>
      </c>
      <c r="O295" t="s">
        <v>401</v>
      </c>
      <c r="P295" t="s">
        <v>401</v>
      </c>
      <c r="Q295">
        <v>1</v>
      </c>
      <c r="X295">
        <v>63</v>
      </c>
      <c r="Y295">
        <v>0</v>
      </c>
      <c r="Z295">
        <v>0</v>
      </c>
      <c r="AA295">
        <v>0</v>
      </c>
      <c r="AB295">
        <v>8.74</v>
      </c>
      <c r="AC295">
        <v>0</v>
      </c>
      <c r="AD295">
        <v>1</v>
      </c>
      <c r="AE295">
        <v>1</v>
      </c>
      <c r="AF295" t="s">
        <v>73</v>
      </c>
      <c r="AG295">
        <v>72.449999999999989</v>
      </c>
      <c r="AH295">
        <v>2</v>
      </c>
      <c r="AI295">
        <v>28048218</v>
      </c>
      <c r="AJ295">
        <v>319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ROW(Source!A110)</f>
        <v>110</v>
      </c>
      <c r="B296">
        <v>28048219</v>
      </c>
      <c r="C296">
        <v>28048217</v>
      </c>
      <c r="D296">
        <v>25412928</v>
      </c>
      <c r="E296">
        <v>1</v>
      </c>
      <c r="F296">
        <v>1</v>
      </c>
      <c r="G296">
        <v>1</v>
      </c>
      <c r="H296">
        <v>1</v>
      </c>
      <c r="I296" t="s">
        <v>413</v>
      </c>
      <c r="J296" t="s">
        <v>6</v>
      </c>
      <c r="K296" t="s">
        <v>414</v>
      </c>
      <c r="L296">
        <v>1191</v>
      </c>
      <c r="N296">
        <v>1013</v>
      </c>
      <c r="O296" t="s">
        <v>401</v>
      </c>
      <c r="P296" t="s">
        <v>401</v>
      </c>
      <c r="Q296">
        <v>1</v>
      </c>
      <c r="X296">
        <v>0.18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2</v>
      </c>
      <c r="AF296" t="s">
        <v>72</v>
      </c>
      <c r="AG296">
        <v>0.22499999999999998</v>
      </c>
      <c r="AH296">
        <v>2</v>
      </c>
      <c r="AI296">
        <v>28048219</v>
      </c>
      <c r="AJ296">
        <v>320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ROW(Source!A110)</f>
        <v>110</v>
      </c>
      <c r="B297">
        <v>28048220</v>
      </c>
      <c r="C297">
        <v>28048217</v>
      </c>
      <c r="D297">
        <v>25230510</v>
      </c>
      <c r="E297">
        <v>1</v>
      </c>
      <c r="F297">
        <v>1</v>
      </c>
      <c r="G297">
        <v>1</v>
      </c>
      <c r="H297">
        <v>2</v>
      </c>
      <c r="I297" t="s">
        <v>592</v>
      </c>
      <c r="J297" t="s">
        <v>593</v>
      </c>
      <c r="K297" t="s">
        <v>594</v>
      </c>
      <c r="L297">
        <v>1368</v>
      </c>
      <c r="N297">
        <v>1011</v>
      </c>
      <c r="O297" t="s">
        <v>405</v>
      </c>
      <c r="P297" t="s">
        <v>405</v>
      </c>
      <c r="Q297">
        <v>1</v>
      </c>
      <c r="X297">
        <v>0.02</v>
      </c>
      <c r="Y297">
        <v>0</v>
      </c>
      <c r="Z297">
        <v>27.66</v>
      </c>
      <c r="AA297">
        <v>11.6</v>
      </c>
      <c r="AB297">
        <v>0</v>
      </c>
      <c r="AC297">
        <v>0</v>
      </c>
      <c r="AD297">
        <v>1</v>
      </c>
      <c r="AE297">
        <v>0</v>
      </c>
      <c r="AF297" t="s">
        <v>72</v>
      </c>
      <c r="AG297">
        <v>2.5000000000000001E-2</v>
      </c>
      <c r="AH297">
        <v>2</v>
      </c>
      <c r="AI297">
        <v>28048220</v>
      </c>
      <c r="AJ297">
        <v>321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ROW(Source!A110)</f>
        <v>110</v>
      </c>
      <c r="B298">
        <v>28048221</v>
      </c>
      <c r="C298">
        <v>28048217</v>
      </c>
      <c r="D298">
        <v>25231607</v>
      </c>
      <c r="E298">
        <v>1</v>
      </c>
      <c r="F298">
        <v>1</v>
      </c>
      <c r="G298">
        <v>1</v>
      </c>
      <c r="H298">
        <v>2</v>
      </c>
      <c r="I298" t="s">
        <v>421</v>
      </c>
      <c r="J298" t="s">
        <v>422</v>
      </c>
      <c r="K298" t="s">
        <v>423</v>
      </c>
      <c r="L298">
        <v>1368</v>
      </c>
      <c r="N298">
        <v>1011</v>
      </c>
      <c r="O298" t="s">
        <v>405</v>
      </c>
      <c r="P298" t="s">
        <v>405</v>
      </c>
      <c r="Q298">
        <v>1</v>
      </c>
      <c r="X298">
        <v>0.16</v>
      </c>
      <c r="Y298">
        <v>0</v>
      </c>
      <c r="Z298">
        <v>65.709999999999994</v>
      </c>
      <c r="AA298">
        <v>11.6</v>
      </c>
      <c r="AB298">
        <v>0</v>
      </c>
      <c r="AC298">
        <v>0</v>
      </c>
      <c r="AD298">
        <v>1</v>
      </c>
      <c r="AE298">
        <v>0</v>
      </c>
      <c r="AF298" t="s">
        <v>72</v>
      </c>
      <c r="AG298">
        <v>0.2</v>
      </c>
      <c r="AH298">
        <v>2</v>
      </c>
      <c r="AI298">
        <v>28048221</v>
      </c>
      <c r="AJ298">
        <v>322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ROW(Source!A110)</f>
        <v>110</v>
      </c>
      <c r="B299">
        <v>28048222</v>
      </c>
      <c r="C299">
        <v>28048217</v>
      </c>
      <c r="D299">
        <v>25153356</v>
      </c>
      <c r="E299">
        <v>1</v>
      </c>
      <c r="F299">
        <v>1</v>
      </c>
      <c r="G299">
        <v>1</v>
      </c>
      <c r="H299">
        <v>3</v>
      </c>
      <c r="I299" t="s">
        <v>595</v>
      </c>
      <c r="J299" t="s">
        <v>596</v>
      </c>
      <c r="K299" t="s">
        <v>597</v>
      </c>
      <c r="L299">
        <v>1327</v>
      </c>
      <c r="N299">
        <v>1005</v>
      </c>
      <c r="O299" t="s">
        <v>160</v>
      </c>
      <c r="P299" t="s">
        <v>160</v>
      </c>
      <c r="Q299">
        <v>1</v>
      </c>
      <c r="X299">
        <v>0.84</v>
      </c>
      <c r="Y299">
        <v>72.319999999999993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6</v>
      </c>
      <c r="AG299">
        <v>0.84</v>
      </c>
      <c r="AH299">
        <v>2</v>
      </c>
      <c r="AI299">
        <v>28048222</v>
      </c>
      <c r="AJ299">
        <v>323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ROW(Source!A110)</f>
        <v>110</v>
      </c>
      <c r="B300">
        <v>28048223</v>
      </c>
      <c r="C300">
        <v>28048217</v>
      </c>
      <c r="D300">
        <v>25153690</v>
      </c>
      <c r="E300">
        <v>1</v>
      </c>
      <c r="F300">
        <v>1</v>
      </c>
      <c r="G300">
        <v>1</v>
      </c>
      <c r="H300">
        <v>3</v>
      </c>
      <c r="I300" t="s">
        <v>598</v>
      </c>
      <c r="J300" t="s">
        <v>599</v>
      </c>
      <c r="K300" t="s">
        <v>600</v>
      </c>
      <c r="L300">
        <v>1346</v>
      </c>
      <c r="N300">
        <v>1009</v>
      </c>
      <c r="O300" t="s">
        <v>197</v>
      </c>
      <c r="P300" t="s">
        <v>197</v>
      </c>
      <c r="Q300">
        <v>1</v>
      </c>
      <c r="X300">
        <v>0.31</v>
      </c>
      <c r="Y300">
        <v>1.82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6</v>
      </c>
      <c r="AG300">
        <v>0.31</v>
      </c>
      <c r="AH300">
        <v>2</v>
      </c>
      <c r="AI300">
        <v>28048223</v>
      </c>
      <c r="AJ300">
        <v>324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ROW(Source!A110)</f>
        <v>110</v>
      </c>
      <c r="B301">
        <v>28048224</v>
      </c>
      <c r="C301">
        <v>28048217</v>
      </c>
      <c r="D301">
        <v>25145731</v>
      </c>
      <c r="E301">
        <v>17</v>
      </c>
      <c r="F301">
        <v>1</v>
      </c>
      <c r="G301">
        <v>1</v>
      </c>
      <c r="H301">
        <v>3</v>
      </c>
      <c r="I301" t="s">
        <v>670</v>
      </c>
      <c r="J301" t="s">
        <v>6</v>
      </c>
      <c r="K301" t="s">
        <v>671</v>
      </c>
      <c r="L301">
        <v>1348</v>
      </c>
      <c r="N301">
        <v>1009</v>
      </c>
      <c r="O301" t="s">
        <v>24</v>
      </c>
      <c r="P301" t="s">
        <v>24</v>
      </c>
      <c r="Q301">
        <v>1000</v>
      </c>
      <c r="X301">
        <v>3.3000000000000002E-2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 t="s">
        <v>6</v>
      </c>
      <c r="AG301">
        <v>3.3000000000000002E-2</v>
      </c>
      <c r="AH301">
        <v>3</v>
      </c>
      <c r="AI301">
        <v>-1</v>
      </c>
      <c r="AJ301" t="s">
        <v>6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ROW(Source!A110)</f>
        <v>110</v>
      </c>
      <c r="B302">
        <v>28048225</v>
      </c>
      <c r="C302">
        <v>28048217</v>
      </c>
      <c r="D302">
        <v>25145248</v>
      </c>
      <c r="E302">
        <v>17</v>
      </c>
      <c r="F302">
        <v>1</v>
      </c>
      <c r="G302">
        <v>1</v>
      </c>
      <c r="H302">
        <v>3</v>
      </c>
      <c r="I302" t="s">
        <v>668</v>
      </c>
      <c r="J302" t="s">
        <v>6</v>
      </c>
      <c r="K302" t="s">
        <v>669</v>
      </c>
      <c r="L302">
        <v>1348</v>
      </c>
      <c r="N302">
        <v>1009</v>
      </c>
      <c r="O302" t="s">
        <v>24</v>
      </c>
      <c r="P302" t="s">
        <v>24</v>
      </c>
      <c r="Q302">
        <v>1000</v>
      </c>
      <c r="X302">
        <v>2.1999999999999999E-2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 t="s">
        <v>6</v>
      </c>
      <c r="AG302">
        <v>2.1999999999999999E-2</v>
      </c>
      <c r="AH302">
        <v>3</v>
      </c>
      <c r="AI302">
        <v>-1</v>
      </c>
      <c r="AJ302" t="s">
        <v>6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ROW(Source!A110)</f>
        <v>110</v>
      </c>
      <c r="B303">
        <v>28048226</v>
      </c>
      <c r="C303">
        <v>28048217</v>
      </c>
      <c r="D303">
        <v>25187360</v>
      </c>
      <c r="E303">
        <v>1</v>
      </c>
      <c r="F303">
        <v>1</v>
      </c>
      <c r="G303">
        <v>1</v>
      </c>
      <c r="H303">
        <v>3</v>
      </c>
      <c r="I303" t="s">
        <v>601</v>
      </c>
      <c r="J303" t="s">
        <v>602</v>
      </c>
      <c r="K303" t="s">
        <v>603</v>
      </c>
      <c r="L303">
        <v>1348</v>
      </c>
      <c r="N303">
        <v>1009</v>
      </c>
      <c r="O303" t="s">
        <v>24</v>
      </c>
      <c r="P303" t="s">
        <v>24</v>
      </c>
      <c r="Q303">
        <v>1000</v>
      </c>
      <c r="X303">
        <v>5.5E-2</v>
      </c>
      <c r="Y303">
        <v>11397.1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5.5E-2</v>
      </c>
      <c r="AH303">
        <v>2</v>
      </c>
      <c r="AI303">
        <v>28048226</v>
      </c>
      <c r="AJ303">
        <v>327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ROW(Source!A111)</f>
        <v>111</v>
      </c>
      <c r="B304">
        <v>28048218</v>
      </c>
      <c r="C304">
        <v>28048217</v>
      </c>
      <c r="D304">
        <v>25418547</v>
      </c>
      <c r="E304">
        <v>1</v>
      </c>
      <c r="F304">
        <v>1</v>
      </c>
      <c r="G304">
        <v>1</v>
      </c>
      <c r="H304">
        <v>1</v>
      </c>
      <c r="I304" t="s">
        <v>590</v>
      </c>
      <c r="J304" t="s">
        <v>6</v>
      </c>
      <c r="K304" t="s">
        <v>591</v>
      </c>
      <c r="L304">
        <v>1191</v>
      </c>
      <c r="N304">
        <v>1013</v>
      </c>
      <c r="O304" t="s">
        <v>401</v>
      </c>
      <c r="P304" t="s">
        <v>401</v>
      </c>
      <c r="Q304">
        <v>1</v>
      </c>
      <c r="X304">
        <v>63</v>
      </c>
      <c r="Y304">
        <v>0</v>
      </c>
      <c r="Z304">
        <v>0</v>
      </c>
      <c r="AA304">
        <v>0</v>
      </c>
      <c r="AB304">
        <v>8.74</v>
      </c>
      <c r="AC304">
        <v>0</v>
      </c>
      <c r="AD304">
        <v>1</v>
      </c>
      <c r="AE304">
        <v>1</v>
      </c>
      <c r="AF304" t="s">
        <v>73</v>
      </c>
      <c r="AG304">
        <v>72.449999999999989</v>
      </c>
      <c r="AH304">
        <v>2</v>
      </c>
      <c r="AI304">
        <v>28048218</v>
      </c>
      <c r="AJ304">
        <v>328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ROW(Source!A111)</f>
        <v>111</v>
      </c>
      <c r="B305">
        <v>28048219</v>
      </c>
      <c r="C305">
        <v>28048217</v>
      </c>
      <c r="D305">
        <v>25412928</v>
      </c>
      <c r="E305">
        <v>1</v>
      </c>
      <c r="F305">
        <v>1</v>
      </c>
      <c r="G305">
        <v>1</v>
      </c>
      <c r="H305">
        <v>1</v>
      </c>
      <c r="I305" t="s">
        <v>413</v>
      </c>
      <c r="J305" t="s">
        <v>6</v>
      </c>
      <c r="K305" t="s">
        <v>414</v>
      </c>
      <c r="L305">
        <v>1191</v>
      </c>
      <c r="N305">
        <v>1013</v>
      </c>
      <c r="O305" t="s">
        <v>401</v>
      </c>
      <c r="P305" t="s">
        <v>401</v>
      </c>
      <c r="Q305">
        <v>1</v>
      </c>
      <c r="X305">
        <v>0.18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2</v>
      </c>
      <c r="AF305" t="s">
        <v>72</v>
      </c>
      <c r="AG305">
        <v>0.22499999999999998</v>
      </c>
      <c r="AH305">
        <v>2</v>
      </c>
      <c r="AI305">
        <v>28048219</v>
      </c>
      <c r="AJ305">
        <v>329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ROW(Source!A111)</f>
        <v>111</v>
      </c>
      <c r="B306">
        <v>28048220</v>
      </c>
      <c r="C306">
        <v>28048217</v>
      </c>
      <c r="D306">
        <v>25230510</v>
      </c>
      <c r="E306">
        <v>1</v>
      </c>
      <c r="F306">
        <v>1</v>
      </c>
      <c r="G306">
        <v>1</v>
      </c>
      <c r="H306">
        <v>2</v>
      </c>
      <c r="I306" t="s">
        <v>592</v>
      </c>
      <c r="J306" t="s">
        <v>593</v>
      </c>
      <c r="K306" t="s">
        <v>594</v>
      </c>
      <c r="L306">
        <v>1368</v>
      </c>
      <c r="N306">
        <v>1011</v>
      </c>
      <c r="O306" t="s">
        <v>405</v>
      </c>
      <c r="P306" t="s">
        <v>405</v>
      </c>
      <c r="Q306">
        <v>1</v>
      </c>
      <c r="X306">
        <v>0.02</v>
      </c>
      <c r="Y306">
        <v>0</v>
      </c>
      <c r="Z306">
        <v>27.66</v>
      </c>
      <c r="AA306">
        <v>11.6</v>
      </c>
      <c r="AB306">
        <v>0</v>
      </c>
      <c r="AC306">
        <v>0</v>
      </c>
      <c r="AD306">
        <v>1</v>
      </c>
      <c r="AE306">
        <v>0</v>
      </c>
      <c r="AF306" t="s">
        <v>72</v>
      </c>
      <c r="AG306">
        <v>2.5000000000000001E-2</v>
      </c>
      <c r="AH306">
        <v>2</v>
      </c>
      <c r="AI306">
        <v>28048220</v>
      </c>
      <c r="AJ306">
        <v>330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ROW(Source!A111)</f>
        <v>111</v>
      </c>
      <c r="B307">
        <v>28048221</v>
      </c>
      <c r="C307">
        <v>28048217</v>
      </c>
      <c r="D307">
        <v>25231607</v>
      </c>
      <c r="E307">
        <v>1</v>
      </c>
      <c r="F307">
        <v>1</v>
      </c>
      <c r="G307">
        <v>1</v>
      </c>
      <c r="H307">
        <v>2</v>
      </c>
      <c r="I307" t="s">
        <v>421</v>
      </c>
      <c r="J307" t="s">
        <v>422</v>
      </c>
      <c r="K307" t="s">
        <v>423</v>
      </c>
      <c r="L307">
        <v>1368</v>
      </c>
      <c r="N307">
        <v>1011</v>
      </c>
      <c r="O307" t="s">
        <v>405</v>
      </c>
      <c r="P307" t="s">
        <v>405</v>
      </c>
      <c r="Q307">
        <v>1</v>
      </c>
      <c r="X307">
        <v>0.16</v>
      </c>
      <c r="Y307">
        <v>0</v>
      </c>
      <c r="Z307">
        <v>65.709999999999994</v>
      </c>
      <c r="AA307">
        <v>11.6</v>
      </c>
      <c r="AB307">
        <v>0</v>
      </c>
      <c r="AC307">
        <v>0</v>
      </c>
      <c r="AD307">
        <v>1</v>
      </c>
      <c r="AE307">
        <v>0</v>
      </c>
      <c r="AF307" t="s">
        <v>72</v>
      </c>
      <c r="AG307">
        <v>0.2</v>
      </c>
      <c r="AH307">
        <v>2</v>
      </c>
      <c r="AI307">
        <v>28048221</v>
      </c>
      <c r="AJ307">
        <v>331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ROW(Source!A111)</f>
        <v>111</v>
      </c>
      <c r="B308">
        <v>28048222</v>
      </c>
      <c r="C308">
        <v>28048217</v>
      </c>
      <c r="D308">
        <v>25153356</v>
      </c>
      <c r="E308">
        <v>1</v>
      </c>
      <c r="F308">
        <v>1</v>
      </c>
      <c r="G308">
        <v>1</v>
      </c>
      <c r="H308">
        <v>3</v>
      </c>
      <c r="I308" t="s">
        <v>595</v>
      </c>
      <c r="J308" t="s">
        <v>596</v>
      </c>
      <c r="K308" t="s">
        <v>597</v>
      </c>
      <c r="L308">
        <v>1327</v>
      </c>
      <c r="N308">
        <v>1005</v>
      </c>
      <c r="O308" t="s">
        <v>160</v>
      </c>
      <c r="P308" t="s">
        <v>160</v>
      </c>
      <c r="Q308">
        <v>1</v>
      </c>
      <c r="X308">
        <v>0.84</v>
      </c>
      <c r="Y308">
        <v>72.319999999999993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0.84</v>
      </c>
      <c r="AH308">
        <v>2</v>
      </c>
      <c r="AI308">
        <v>28048222</v>
      </c>
      <c r="AJ308">
        <v>332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ROW(Source!A111)</f>
        <v>111</v>
      </c>
      <c r="B309">
        <v>28048223</v>
      </c>
      <c r="C309">
        <v>28048217</v>
      </c>
      <c r="D309">
        <v>25153690</v>
      </c>
      <c r="E309">
        <v>1</v>
      </c>
      <c r="F309">
        <v>1</v>
      </c>
      <c r="G309">
        <v>1</v>
      </c>
      <c r="H309">
        <v>3</v>
      </c>
      <c r="I309" t="s">
        <v>598</v>
      </c>
      <c r="J309" t="s">
        <v>599</v>
      </c>
      <c r="K309" t="s">
        <v>600</v>
      </c>
      <c r="L309">
        <v>1346</v>
      </c>
      <c r="N309">
        <v>1009</v>
      </c>
      <c r="O309" t="s">
        <v>197</v>
      </c>
      <c r="P309" t="s">
        <v>197</v>
      </c>
      <c r="Q309">
        <v>1</v>
      </c>
      <c r="X309">
        <v>0.31</v>
      </c>
      <c r="Y309">
        <v>1.82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0.31</v>
      </c>
      <c r="AH309">
        <v>2</v>
      </c>
      <c r="AI309">
        <v>28048223</v>
      </c>
      <c r="AJ309">
        <v>333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ROW(Source!A111)</f>
        <v>111</v>
      </c>
      <c r="B310">
        <v>28048224</v>
      </c>
      <c r="C310">
        <v>28048217</v>
      </c>
      <c r="D310">
        <v>25145731</v>
      </c>
      <c r="E310">
        <v>17</v>
      </c>
      <c r="F310">
        <v>1</v>
      </c>
      <c r="G310">
        <v>1</v>
      </c>
      <c r="H310">
        <v>3</v>
      </c>
      <c r="I310" t="s">
        <v>670</v>
      </c>
      <c r="J310" t="s">
        <v>6</v>
      </c>
      <c r="K310" t="s">
        <v>671</v>
      </c>
      <c r="L310">
        <v>1348</v>
      </c>
      <c r="N310">
        <v>1009</v>
      </c>
      <c r="O310" t="s">
        <v>24</v>
      </c>
      <c r="P310" t="s">
        <v>24</v>
      </c>
      <c r="Q310">
        <v>1000</v>
      </c>
      <c r="X310">
        <v>3.3000000000000002E-2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 t="s">
        <v>6</v>
      </c>
      <c r="AG310">
        <v>3.3000000000000002E-2</v>
      </c>
      <c r="AH310">
        <v>3</v>
      </c>
      <c r="AI310">
        <v>-1</v>
      </c>
      <c r="AJ310" t="s">
        <v>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ROW(Source!A111)</f>
        <v>111</v>
      </c>
      <c r="B311">
        <v>28048225</v>
      </c>
      <c r="C311">
        <v>28048217</v>
      </c>
      <c r="D311">
        <v>25145248</v>
      </c>
      <c r="E311">
        <v>17</v>
      </c>
      <c r="F311">
        <v>1</v>
      </c>
      <c r="G311">
        <v>1</v>
      </c>
      <c r="H311">
        <v>3</v>
      </c>
      <c r="I311" t="s">
        <v>668</v>
      </c>
      <c r="J311" t="s">
        <v>6</v>
      </c>
      <c r="K311" t="s">
        <v>669</v>
      </c>
      <c r="L311">
        <v>1348</v>
      </c>
      <c r="N311">
        <v>1009</v>
      </c>
      <c r="O311" t="s">
        <v>24</v>
      </c>
      <c r="P311" t="s">
        <v>24</v>
      </c>
      <c r="Q311">
        <v>1000</v>
      </c>
      <c r="X311">
        <v>2.1999999999999999E-2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 t="s">
        <v>6</v>
      </c>
      <c r="AG311">
        <v>2.1999999999999999E-2</v>
      </c>
      <c r="AH311">
        <v>3</v>
      </c>
      <c r="AI311">
        <v>-1</v>
      </c>
      <c r="AJ311" t="s">
        <v>6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ROW(Source!A111)</f>
        <v>111</v>
      </c>
      <c r="B312">
        <v>28048226</v>
      </c>
      <c r="C312">
        <v>28048217</v>
      </c>
      <c r="D312">
        <v>25187360</v>
      </c>
      <c r="E312">
        <v>1</v>
      </c>
      <c r="F312">
        <v>1</v>
      </c>
      <c r="G312">
        <v>1</v>
      </c>
      <c r="H312">
        <v>3</v>
      </c>
      <c r="I312" t="s">
        <v>601</v>
      </c>
      <c r="J312" t="s">
        <v>602</v>
      </c>
      <c r="K312" t="s">
        <v>603</v>
      </c>
      <c r="L312">
        <v>1348</v>
      </c>
      <c r="N312">
        <v>1009</v>
      </c>
      <c r="O312" t="s">
        <v>24</v>
      </c>
      <c r="P312" t="s">
        <v>24</v>
      </c>
      <c r="Q312">
        <v>1000</v>
      </c>
      <c r="X312">
        <v>5.5E-2</v>
      </c>
      <c r="Y312">
        <v>11397.1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6</v>
      </c>
      <c r="AG312">
        <v>5.5E-2</v>
      </c>
      <c r="AH312">
        <v>2</v>
      </c>
      <c r="AI312">
        <v>28048226</v>
      </c>
      <c r="AJ312">
        <v>336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ROW(Source!A116)</f>
        <v>116</v>
      </c>
      <c r="B313">
        <v>28045738</v>
      </c>
      <c r="C313">
        <v>28045737</v>
      </c>
      <c r="D313">
        <v>25416173</v>
      </c>
      <c r="E313">
        <v>1</v>
      </c>
      <c r="F313">
        <v>1</v>
      </c>
      <c r="G313">
        <v>1</v>
      </c>
      <c r="H313">
        <v>1</v>
      </c>
      <c r="I313" t="s">
        <v>604</v>
      </c>
      <c r="J313" t="s">
        <v>6</v>
      </c>
      <c r="K313" t="s">
        <v>605</v>
      </c>
      <c r="L313">
        <v>1191</v>
      </c>
      <c r="N313">
        <v>1013</v>
      </c>
      <c r="O313" t="s">
        <v>401</v>
      </c>
      <c r="P313" t="s">
        <v>401</v>
      </c>
      <c r="Q313">
        <v>1</v>
      </c>
      <c r="X313">
        <v>39.51</v>
      </c>
      <c r="Y313">
        <v>0</v>
      </c>
      <c r="Z313">
        <v>0</v>
      </c>
      <c r="AA313">
        <v>0</v>
      </c>
      <c r="AB313">
        <v>7.94</v>
      </c>
      <c r="AC313">
        <v>0</v>
      </c>
      <c r="AD313">
        <v>1</v>
      </c>
      <c r="AE313">
        <v>1</v>
      </c>
      <c r="AF313" t="s">
        <v>73</v>
      </c>
      <c r="AG313">
        <v>45.436499999999995</v>
      </c>
      <c r="AH313">
        <v>2</v>
      </c>
      <c r="AI313">
        <v>28045738</v>
      </c>
      <c r="AJ313">
        <v>337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ROW(Source!A116)</f>
        <v>116</v>
      </c>
      <c r="B314">
        <v>28045739</v>
      </c>
      <c r="C314">
        <v>28045737</v>
      </c>
      <c r="D314">
        <v>25412928</v>
      </c>
      <c r="E314">
        <v>1</v>
      </c>
      <c r="F314">
        <v>1</v>
      </c>
      <c r="G314">
        <v>1</v>
      </c>
      <c r="H314">
        <v>1</v>
      </c>
      <c r="I314" t="s">
        <v>413</v>
      </c>
      <c r="J314" t="s">
        <v>6</v>
      </c>
      <c r="K314" t="s">
        <v>414</v>
      </c>
      <c r="L314">
        <v>1191</v>
      </c>
      <c r="N314">
        <v>1013</v>
      </c>
      <c r="O314" t="s">
        <v>401</v>
      </c>
      <c r="P314" t="s">
        <v>401</v>
      </c>
      <c r="Q314">
        <v>1</v>
      </c>
      <c r="X314">
        <v>1.27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2</v>
      </c>
      <c r="AF314" t="s">
        <v>72</v>
      </c>
      <c r="AG314">
        <v>1.5874999999999999</v>
      </c>
      <c r="AH314">
        <v>2</v>
      </c>
      <c r="AI314">
        <v>28045739</v>
      </c>
      <c r="AJ314">
        <v>338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ROW(Source!A116)</f>
        <v>116</v>
      </c>
      <c r="B315">
        <v>28045740</v>
      </c>
      <c r="C315">
        <v>28045737</v>
      </c>
      <c r="D315">
        <v>25230514</v>
      </c>
      <c r="E315">
        <v>1</v>
      </c>
      <c r="F315">
        <v>1</v>
      </c>
      <c r="G315">
        <v>1</v>
      </c>
      <c r="H315">
        <v>2</v>
      </c>
      <c r="I315" t="s">
        <v>584</v>
      </c>
      <c r="J315" t="s">
        <v>585</v>
      </c>
      <c r="K315" t="s">
        <v>586</v>
      </c>
      <c r="L315">
        <v>1368</v>
      </c>
      <c r="N315">
        <v>1011</v>
      </c>
      <c r="O315" t="s">
        <v>405</v>
      </c>
      <c r="P315" t="s">
        <v>405</v>
      </c>
      <c r="Q315">
        <v>1</v>
      </c>
      <c r="X315">
        <v>1.27</v>
      </c>
      <c r="Y315">
        <v>0</v>
      </c>
      <c r="Z315">
        <v>31.26</v>
      </c>
      <c r="AA315">
        <v>13.5</v>
      </c>
      <c r="AB315">
        <v>0</v>
      </c>
      <c r="AC315">
        <v>0</v>
      </c>
      <c r="AD315">
        <v>1</v>
      </c>
      <c r="AE315">
        <v>0</v>
      </c>
      <c r="AF315" t="s">
        <v>72</v>
      </c>
      <c r="AG315">
        <v>1.5874999999999999</v>
      </c>
      <c r="AH315">
        <v>2</v>
      </c>
      <c r="AI315">
        <v>28045740</v>
      </c>
      <c r="AJ315">
        <v>339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ROW(Source!A116)</f>
        <v>116</v>
      </c>
      <c r="B316">
        <v>28045741</v>
      </c>
      <c r="C316">
        <v>28045737</v>
      </c>
      <c r="D316">
        <v>25230627</v>
      </c>
      <c r="E316">
        <v>1</v>
      </c>
      <c r="F316">
        <v>1</v>
      </c>
      <c r="G316">
        <v>1</v>
      </c>
      <c r="H316">
        <v>2</v>
      </c>
      <c r="I316" t="s">
        <v>606</v>
      </c>
      <c r="J316" t="s">
        <v>607</v>
      </c>
      <c r="K316" t="s">
        <v>608</v>
      </c>
      <c r="L316">
        <v>1368</v>
      </c>
      <c r="N316">
        <v>1011</v>
      </c>
      <c r="O316" t="s">
        <v>405</v>
      </c>
      <c r="P316" t="s">
        <v>405</v>
      </c>
      <c r="Q316">
        <v>1</v>
      </c>
      <c r="X316">
        <v>9.07</v>
      </c>
      <c r="Y316">
        <v>0</v>
      </c>
      <c r="Z316">
        <v>0.5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72</v>
      </c>
      <c r="AG316">
        <v>11.3375</v>
      </c>
      <c r="AH316">
        <v>2</v>
      </c>
      <c r="AI316">
        <v>28045741</v>
      </c>
      <c r="AJ316">
        <v>340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ROW(Source!A116)</f>
        <v>116</v>
      </c>
      <c r="B317">
        <v>28045742</v>
      </c>
      <c r="C317">
        <v>28045737</v>
      </c>
      <c r="D317">
        <v>25149961</v>
      </c>
      <c r="E317">
        <v>1</v>
      </c>
      <c r="F317">
        <v>1</v>
      </c>
      <c r="G317">
        <v>1</v>
      </c>
      <c r="H317">
        <v>3</v>
      </c>
      <c r="I317" t="s">
        <v>460</v>
      </c>
      <c r="J317" t="s">
        <v>461</v>
      </c>
      <c r="K317" t="s">
        <v>462</v>
      </c>
      <c r="L317">
        <v>1339</v>
      </c>
      <c r="N317">
        <v>1007</v>
      </c>
      <c r="O317" t="s">
        <v>28</v>
      </c>
      <c r="P317" t="s">
        <v>28</v>
      </c>
      <c r="Q317">
        <v>1</v>
      </c>
      <c r="X317">
        <v>3.5</v>
      </c>
      <c r="Y317">
        <v>2.44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3.5</v>
      </c>
      <c r="AH317">
        <v>2</v>
      </c>
      <c r="AI317">
        <v>28045742</v>
      </c>
      <c r="AJ317">
        <v>341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ROW(Source!A116)</f>
        <v>116</v>
      </c>
      <c r="B318">
        <v>28045743</v>
      </c>
      <c r="C318">
        <v>28045737</v>
      </c>
      <c r="D318">
        <v>25145315</v>
      </c>
      <c r="E318">
        <v>17</v>
      </c>
      <c r="F318">
        <v>1</v>
      </c>
      <c r="G318">
        <v>1</v>
      </c>
      <c r="H318">
        <v>3</v>
      </c>
      <c r="I318" t="s">
        <v>672</v>
      </c>
      <c r="J318" t="s">
        <v>6</v>
      </c>
      <c r="K318" t="s">
        <v>673</v>
      </c>
      <c r="L318">
        <v>1339</v>
      </c>
      <c r="N318">
        <v>1007</v>
      </c>
      <c r="O318" t="s">
        <v>28</v>
      </c>
      <c r="P318" t="s">
        <v>28</v>
      </c>
      <c r="Q318">
        <v>1</v>
      </c>
      <c r="X318">
        <v>2.04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 t="s">
        <v>6</v>
      </c>
      <c r="AG318">
        <v>2.04</v>
      </c>
      <c r="AH318">
        <v>3</v>
      </c>
      <c r="AI318">
        <v>-1</v>
      </c>
      <c r="AJ318" t="s">
        <v>6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ROW(Source!A117)</f>
        <v>117</v>
      </c>
      <c r="B319">
        <v>28045738</v>
      </c>
      <c r="C319">
        <v>28045737</v>
      </c>
      <c r="D319">
        <v>25416173</v>
      </c>
      <c r="E319">
        <v>1</v>
      </c>
      <c r="F319">
        <v>1</v>
      </c>
      <c r="G319">
        <v>1</v>
      </c>
      <c r="H319">
        <v>1</v>
      </c>
      <c r="I319" t="s">
        <v>604</v>
      </c>
      <c r="J319" t="s">
        <v>6</v>
      </c>
      <c r="K319" t="s">
        <v>605</v>
      </c>
      <c r="L319">
        <v>1191</v>
      </c>
      <c r="N319">
        <v>1013</v>
      </c>
      <c r="O319" t="s">
        <v>401</v>
      </c>
      <c r="P319" t="s">
        <v>401</v>
      </c>
      <c r="Q319">
        <v>1</v>
      </c>
      <c r="X319">
        <v>39.51</v>
      </c>
      <c r="Y319">
        <v>0</v>
      </c>
      <c r="Z319">
        <v>0</v>
      </c>
      <c r="AA319">
        <v>0</v>
      </c>
      <c r="AB319">
        <v>7.94</v>
      </c>
      <c r="AC319">
        <v>0</v>
      </c>
      <c r="AD319">
        <v>1</v>
      </c>
      <c r="AE319">
        <v>1</v>
      </c>
      <c r="AF319" t="s">
        <v>73</v>
      </c>
      <c r="AG319">
        <v>45.436499999999995</v>
      </c>
      <c r="AH319">
        <v>2</v>
      </c>
      <c r="AI319">
        <v>28045738</v>
      </c>
      <c r="AJ319">
        <v>343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ROW(Source!A117)</f>
        <v>117</v>
      </c>
      <c r="B320">
        <v>28045739</v>
      </c>
      <c r="C320">
        <v>28045737</v>
      </c>
      <c r="D320">
        <v>25412928</v>
      </c>
      <c r="E320">
        <v>1</v>
      </c>
      <c r="F320">
        <v>1</v>
      </c>
      <c r="G320">
        <v>1</v>
      </c>
      <c r="H320">
        <v>1</v>
      </c>
      <c r="I320" t="s">
        <v>413</v>
      </c>
      <c r="J320" t="s">
        <v>6</v>
      </c>
      <c r="K320" t="s">
        <v>414</v>
      </c>
      <c r="L320">
        <v>1191</v>
      </c>
      <c r="N320">
        <v>1013</v>
      </c>
      <c r="O320" t="s">
        <v>401</v>
      </c>
      <c r="P320" t="s">
        <v>401</v>
      </c>
      <c r="Q320">
        <v>1</v>
      </c>
      <c r="X320">
        <v>1.27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2</v>
      </c>
      <c r="AF320" t="s">
        <v>72</v>
      </c>
      <c r="AG320">
        <v>1.5874999999999999</v>
      </c>
      <c r="AH320">
        <v>2</v>
      </c>
      <c r="AI320">
        <v>28045739</v>
      </c>
      <c r="AJ320">
        <v>344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ROW(Source!A117)</f>
        <v>117</v>
      </c>
      <c r="B321">
        <v>28045740</v>
      </c>
      <c r="C321">
        <v>28045737</v>
      </c>
      <c r="D321">
        <v>25230514</v>
      </c>
      <c r="E321">
        <v>1</v>
      </c>
      <c r="F321">
        <v>1</v>
      </c>
      <c r="G321">
        <v>1</v>
      </c>
      <c r="H321">
        <v>2</v>
      </c>
      <c r="I321" t="s">
        <v>584</v>
      </c>
      <c r="J321" t="s">
        <v>585</v>
      </c>
      <c r="K321" t="s">
        <v>586</v>
      </c>
      <c r="L321">
        <v>1368</v>
      </c>
      <c r="N321">
        <v>1011</v>
      </c>
      <c r="O321" t="s">
        <v>405</v>
      </c>
      <c r="P321" t="s">
        <v>405</v>
      </c>
      <c r="Q321">
        <v>1</v>
      </c>
      <c r="X321">
        <v>1.27</v>
      </c>
      <c r="Y321">
        <v>0</v>
      </c>
      <c r="Z321">
        <v>31.26</v>
      </c>
      <c r="AA321">
        <v>13.5</v>
      </c>
      <c r="AB321">
        <v>0</v>
      </c>
      <c r="AC321">
        <v>0</v>
      </c>
      <c r="AD321">
        <v>1</v>
      </c>
      <c r="AE321">
        <v>0</v>
      </c>
      <c r="AF321" t="s">
        <v>72</v>
      </c>
      <c r="AG321">
        <v>1.5874999999999999</v>
      </c>
      <c r="AH321">
        <v>2</v>
      </c>
      <c r="AI321">
        <v>28045740</v>
      </c>
      <c r="AJ321">
        <v>345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ROW(Source!A117)</f>
        <v>117</v>
      </c>
      <c r="B322">
        <v>28045741</v>
      </c>
      <c r="C322">
        <v>28045737</v>
      </c>
      <c r="D322">
        <v>25230627</v>
      </c>
      <c r="E322">
        <v>1</v>
      </c>
      <c r="F322">
        <v>1</v>
      </c>
      <c r="G322">
        <v>1</v>
      </c>
      <c r="H322">
        <v>2</v>
      </c>
      <c r="I322" t="s">
        <v>606</v>
      </c>
      <c r="J322" t="s">
        <v>607</v>
      </c>
      <c r="K322" t="s">
        <v>608</v>
      </c>
      <c r="L322">
        <v>1368</v>
      </c>
      <c r="N322">
        <v>1011</v>
      </c>
      <c r="O322" t="s">
        <v>405</v>
      </c>
      <c r="P322" t="s">
        <v>405</v>
      </c>
      <c r="Q322">
        <v>1</v>
      </c>
      <c r="X322">
        <v>9.07</v>
      </c>
      <c r="Y322">
        <v>0</v>
      </c>
      <c r="Z322">
        <v>0.5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72</v>
      </c>
      <c r="AG322">
        <v>11.3375</v>
      </c>
      <c r="AH322">
        <v>2</v>
      </c>
      <c r="AI322">
        <v>28045741</v>
      </c>
      <c r="AJ322">
        <v>346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ROW(Source!A117)</f>
        <v>117</v>
      </c>
      <c r="B323">
        <v>28045742</v>
      </c>
      <c r="C323">
        <v>28045737</v>
      </c>
      <c r="D323">
        <v>25149961</v>
      </c>
      <c r="E323">
        <v>1</v>
      </c>
      <c r="F323">
        <v>1</v>
      </c>
      <c r="G323">
        <v>1</v>
      </c>
      <c r="H323">
        <v>3</v>
      </c>
      <c r="I323" t="s">
        <v>460</v>
      </c>
      <c r="J323" t="s">
        <v>461</v>
      </c>
      <c r="K323" t="s">
        <v>462</v>
      </c>
      <c r="L323">
        <v>1339</v>
      </c>
      <c r="N323">
        <v>1007</v>
      </c>
      <c r="O323" t="s">
        <v>28</v>
      </c>
      <c r="P323" t="s">
        <v>28</v>
      </c>
      <c r="Q323">
        <v>1</v>
      </c>
      <c r="X323">
        <v>3.5</v>
      </c>
      <c r="Y323">
        <v>2.44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3.5</v>
      </c>
      <c r="AH323">
        <v>2</v>
      </c>
      <c r="AI323">
        <v>28045742</v>
      </c>
      <c r="AJ323">
        <v>347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ROW(Source!A117)</f>
        <v>117</v>
      </c>
      <c r="B324">
        <v>28045743</v>
      </c>
      <c r="C324">
        <v>28045737</v>
      </c>
      <c r="D324">
        <v>25145315</v>
      </c>
      <c r="E324">
        <v>17</v>
      </c>
      <c r="F324">
        <v>1</v>
      </c>
      <c r="G324">
        <v>1</v>
      </c>
      <c r="H324">
        <v>3</v>
      </c>
      <c r="I324" t="s">
        <v>672</v>
      </c>
      <c r="J324" t="s">
        <v>6</v>
      </c>
      <c r="K324" t="s">
        <v>673</v>
      </c>
      <c r="L324">
        <v>1339</v>
      </c>
      <c r="N324">
        <v>1007</v>
      </c>
      <c r="O324" t="s">
        <v>28</v>
      </c>
      <c r="P324" t="s">
        <v>28</v>
      </c>
      <c r="Q324">
        <v>1</v>
      </c>
      <c r="X324">
        <v>2.04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 t="s">
        <v>6</v>
      </c>
      <c r="AG324">
        <v>2.04</v>
      </c>
      <c r="AH324">
        <v>3</v>
      </c>
      <c r="AI324">
        <v>-1</v>
      </c>
      <c r="AJ324" t="s">
        <v>6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ROW(Source!A120)</f>
        <v>120</v>
      </c>
      <c r="B325">
        <v>28045748</v>
      </c>
      <c r="C325">
        <v>28045747</v>
      </c>
      <c r="D325">
        <v>25461364</v>
      </c>
      <c r="E325">
        <v>1</v>
      </c>
      <c r="F325">
        <v>1</v>
      </c>
      <c r="G325">
        <v>1</v>
      </c>
      <c r="H325">
        <v>1</v>
      </c>
      <c r="I325" t="s">
        <v>609</v>
      </c>
      <c r="J325" t="s">
        <v>6</v>
      </c>
      <c r="K325" t="s">
        <v>610</v>
      </c>
      <c r="L325">
        <v>1191</v>
      </c>
      <c r="N325">
        <v>1013</v>
      </c>
      <c r="O325" t="s">
        <v>401</v>
      </c>
      <c r="P325" t="s">
        <v>401</v>
      </c>
      <c r="Q325">
        <v>1</v>
      </c>
      <c r="X325">
        <v>80.040000000000006</v>
      </c>
      <c r="Y325">
        <v>0</v>
      </c>
      <c r="Z325">
        <v>0</v>
      </c>
      <c r="AA325">
        <v>0</v>
      </c>
      <c r="AB325">
        <v>11.64</v>
      </c>
      <c r="AC325">
        <v>0</v>
      </c>
      <c r="AD325">
        <v>1</v>
      </c>
      <c r="AE325">
        <v>1</v>
      </c>
      <c r="AF325" t="s">
        <v>73</v>
      </c>
      <c r="AG325">
        <v>92.046000000000006</v>
      </c>
      <c r="AH325">
        <v>2</v>
      </c>
      <c r="AI325">
        <v>28045748</v>
      </c>
      <c r="AJ325">
        <v>349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ROW(Source!A120)</f>
        <v>120</v>
      </c>
      <c r="B326">
        <v>28045749</v>
      </c>
      <c r="C326">
        <v>28045747</v>
      </c>
      <c r="D326">
        <v>25412928</v>
      </c>
      <c r="E326">
        <v>1</v>
      </c>
      <c r="F326">
        <v>1</v>
      </c>
      <c r="G326">
        <v>1</v>
      </c>
      <c r="H326">
        <v>1</v>
      </c>
      <c r="I326" t="s">
        <v>413</v>
      </c>
      <c r="J326" t="s">
        <v>6</v>
      </c>
      <c r="K326" t="s">
        <v>414</v>
      </c>
      <c r="L326">
        <v>1191</v>
      </c>
      <c r="N326">
        <v>1013</v>
      </c>
      <c r="O326" t="s">
        <v>401</v>
      </c>
      <c r="P326" t="s">
        <v>401</v>
      </c>
      <c r="Q326">
        <v>1</v>
      </c>
      <c r="X326">
        <v>0.24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2</v>
      </c>
      <c r="AF326" t="s">
        <v>72</v>
      </c>
      <c r="AG326">
        <v>0.3</v>
      </c>
      <c r="AH326">
        <v>2</v>
      </c>
      <c r="AI326">
        <v>28045749</v>
      </c>
      <c r="AJ326">
        <v>350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ROW(Source!A120)</f>
        <v>120</v>
      </c>
      <c r="B327">
        <v>28045750</v>
      </c>
      <c r="C327">
        <v>28045747</v>
      </c>
      <c r="D327">
        <v>25230514</v>
      </c>
      <c r="E327">
        <v>1</v>
      </c>
      <c r="F327">
        <v>1</v>
      </c>
      <c r="G327">
        <v>1</v>
      </c>
      <c r="H327">
        <v>2</v>
      </c>
      <c r="I327" t="s">
        <v>584</v>
      </c>
      <c r="J327" t="s">
        <v>585</v>
      </c>
      <c r="K327" t="s">
        <v>586</v>
      </c>
      <c r="L327">
        <v>1368</v>
      </c>
      <c r="N327">
        <v>1011</v>
      </c>
      <c r="O327" t="s">
        <v>405</v>
      </c>
      <c r="P327" t="s">
        <v>405</v>
      </c>
      <c r="Q327">
        <v>1</v>
      </c>
      <c r="X327">
        <v>0.1</v>
      </c>
      <c r="Y327">
        <v>0</v>
      </c>
      <c r="Z327">
        <v>31.26</v>
      </c>
      <c r="AA327">
        <v>13.5</v>
      </c>
      <c r="AB327">
        <v>0</v>
      </c>
      <c r="AC327">
        <v>0</v>
      </c>
      <c r="AD327">
        <v>1</v>
      </c>
      <c r="AE327">
        <v>0</v>
      </c>
      <c r="AF327" t="s">
        <v>72</v>
      </c>
      <c r="AG327">
        <v>0.125</v>
      </c>
      <c r="AH327">
        <v>2</v>
      </c>
      <c r="AI327">
        <v>28045750</v>
      </c>
      <c r="AJ327">
        <v>351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ROW(Source!A120)</f>
        <v>120</v>
      </c>
      <c r="B328">
        <v>28045751</v>
      </c>
      <c r="C328">
        <v>28045747</v>
      </c>
      <c r="D328">
        <v>25231607</v>
      </c>
      <c r="E328">
        <v>1</v>
      </c>
      <c r="F328">
        <v>1</v>
      </c>
      <c r="G328">
        <v>1</v>
      </c>
      <c r="H328">
        <v>2</v>
      </c>
      <c r="I328" t="s">
        <v>421</v>
      </c>
      <c r="J328" t="s">
        <v>422</v>
      </c>
      <c r="K328" t="s">
        <v>423</v>
      </c>
      <c r="L328">
        <v>1368</v>
      </c>
      <c r="N328">
        <v>1011</v>
      </c>
      <c r="O328" t="s">
        <v>405</v>
      </c>
      <c r="P328" t="s">
        <v>405</v>
      </c>
      <c r="Q328">
        <v>1</v>
      </c>
      <c r="X328">
        <v>0.14000000000000001</v>
      </c>
      <c r="Y328">
        <v>0</v>
      </c>
      <c r="Z328">
        <v>65.709999999999994</v>
      </c>
      <c r="AA328">
        <v>11.6</v>
      </c>
      <c r="AB328">
        <v>0</v>
      </c>
      <c r="AC328">
        <v>0</v>
      </c>
      <c r="AD328">
        <v>1</v>
      </c>
      <c r="AE328">
        <v>0</v>
      </c>
      <c r="AF328" t="s">
        <v>72</v>
      </c>
      <c r="AG328">
        <v>0.17500000000000002</v>
      </c>
      <c r="AH328">
        <v>2</v>
      </c>
      <c r="AI328">
        <v>28045751</v>
      </c>
      <c r="AJ328">
        <v>352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ROW(Source!A120)</f>
        <v>120</v>
      </c>
      <c r="B329">
        <v>28045752</v>
      </c>
      <c r="C329">
        <v>28045747</v>
      </c>
      <c r="D329">
        <v>25232512</v>
      </c>
      <c r="E329">
        <v>1</v>
      </c>
      <c r="F329">
        <v>1</v>
      </c>
      <c r="G329">
        <v>1</v>
      </c>
      <c r="H329">
        <v>2</v>
      </c>
      <c r="I329" t="s">
        <v>611</v>
      </c>
      <c r="J329" t="s">
        <v>612</v>
      </c>
      <c r="K329" t="s">
        <v>613</v>
      </c>
      <c r="L329">
        <v>1368</v>
      </c>
      <c r="N329">
        <v>1011</v>
      </c>
      <c r="O329" t="s">
        <v>405</v>
      </c>
      <c r="P329" t="s">
        <v>405</v>
      </c>
      <c r="Q329">
        <v>1</v>
      </c>
      <c r="X329">
        <v>30</v>
      </c>
      <c r="Y329">
        <v>0</v>
      </c>
      <c r="Z329">
        <v>1.5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72</v>
      </c>
      <c r="AG329">
        <v>37.5</v>
      </c>
      <c r="AH329">
        <v>2</v>
      </c>
      <c r="AI329">
        <v>28045752</v>
      </c>
      <c r="AJ329">
        <v>353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ROW(Source!A120)</f>
        <v>120</v>
      </c>
      <c r="B330">
        <v>28045753</v>
      </c>
      <c r="C330">
        <v>28045747</v>
      </c>
      <c r="D330">
        <v>25155596</v>
      </c>
      <c r="E330">
        <v>1</v>
      </c>
      <c r="F330">
        <v>1</v>
      </c>
      <c r="G330">
        <v>1</v>
      </c>
      <c r="H330">
        <v>3</v>
      </c>
      <c r="I330" t="s">
        <v>614</v>
      </c>
      <c r="J330" t="s">
        <v>615</v>
      </c>
      <c r="K330" t="s">
        <v>616</v>
      </c>
      <c r="L330">
        <v>1348</v>
      </c>
      <c r="N330">
        <v>1009</v>
      </c>
      <c r="O330" t="s">
        <v>24</v>
      </c>
      <c r="P330" t="s">
        <v>24</v>
      </c>
      <c r="Q330">
        <v>1000</v>
      </c>
      <c r="X330">
        <v>0.3</v>
      </c>
      <c r="Y330">
        <v>59210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0.3</v>
      </c>
      <c r="AH330">
        <v>2</v>
      </c>
      <c r="AI330">
        <v>28045753</v>
      </c>
      <c r="AJ330">
        <v>354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ROW(Source!A120)</f>
        <v>120</v>
      </c>
      <c r="B331">
        <v>28045754</v>
      </c>
      <c r="C331">
        <v>28045747</v>
      </c>
      <c r="D331">
        <v>25186183</v>
      </c>
      <c r="E331">
        <v>1</v>
      </c>
      <c r="F331">
        <v>1</v>
      </c>
      <c r="G331">
        <v>1</v>
      </c>
      <c r="H331">
        <v>3</v>
      </c>
      <c r="I331" t="s">
        <v>617</v>
      </c>
      <c r="J331" t="s">
        <v>618</v>
      </c>
      <c r="K331" t="s">
        <v>619</v>
      </c>
      <c r="L331">
        <v>1348</v>
      </c>
      <c r="N331">
        <v>1009</v>
      </c>
      <c r="O331" t="s">
        <v>24</v>
      </c>
      <c r="P331" t="s">
        <v>24</v>
      </c>
      <c r="Q331">
        <v>1000</v>
      </c>
      <c r="X331">
        <v>0.06</v>
      </c>
      <c r="Y331">
        <v>44408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6</v>
      </c>
      <c r="AG331">
        <v>0.06</v>
      </c>
      <c r="AH331">
        <v>2</v>
      </c>
      <c r="AI331">
        <v>28045754</v>
      </c>
      <c r="AJ331">
        <v>355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ROW(Source!A121)</f>
        <v>121</v>
      </c>
      <c r="B332">
        <v>28045748</v>
      </c>
      <c r="C332">
        <v>28045747</v>
      </c>
      <c r="D332">
        <v>25461364</v>
      </c>
      <c r="E332">
        <v>1</v>
      </c>
      <c r="F332">
        <v>1</v>
      </c>
      <c r="G332">
        <v>1</v>
      </c>
      <c r="H332">
        <v>1</v>
      </c>
      <c r="I332" t="s">
        <v>609</v>
      </c>
      <c r="J332" t="s">
        <v>6</v>
      </c>
      <c r="K332" t="s">
        <v>610</v>
      </c>
      <c r="L332">
        <v>1191</v>
      </c>
      <c r="N332">
        <v>1013</v>
      </c>
      <c r="O332" t="s">
        <v>401</v>
      </c>
      <c r="P332" t="s">
        <v>401</v>
      </c>
      <c r="Q332">
        <v>1</v>
      </c>
      <c r="X332">
        <v>80.040000000000006</v>
      </c>
      <c r="Y332">
        <v>0</v>
      </c>
      <c r="Z332">
        <v>0</v>
      </c>
      <c r="AA332">
        <v>0</v>
      </c>
      <c r="AB332">
        <v>11.64</v>
      </c>
      <c r="AC332">
        <v>0</v>
      </c>
      <c r="AD332">
        <v>1</v>
      </c>
      <c r="AE332">
        <v>1</v>
      </c>
      <c r="AF332" t="s">
        <v>73</v>
      </c>
      <c r="AG332">
        <v>92.046000000000006</v>
      </c>
      <c r="AH332">
        <v>2</v>
      </c>
      <c r="AI332">
        <v>28045748</v>
      </c>
      <c r="AJ332">
        <v>356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ROW(Source!A121)</f>
        <v>121</v>
      </c>
      <c r="B333">
        <v>28045749</v>
      </c>
      <c r="C333">
        <v>28045747</v>
      </c>
      <c r="D333">
        <v>25412928</v>
      </c>
      <c r="E333">
        <v>1</v>
      </c>
      <c r="F333">
        <v>1</v>
      </c>
      <c r="G333">
        <v>1</v>
      </c>
      <c r="H333">
        <v>1</v>
      </c>
      <c r="I333" t="s">
        <v>413</v>
      </c>
      <c r="J333" t="s">
        <v>6</v>
      </c>
      <c r="K333" t="s">
        <v>414</v>
      </c>
      <c r="L333">
        <v>1191</v>
      </c>
      <c r="N333">
        <v>1013</v>
      </c>
      <c r="O333" t="s">
        <v>401</v>
      </c>
      <c r="P333" t="s">
        <v>401</v>
      </c>
      <c r="Q333">
        <v>1</v>
      </c>
      <c r="X333">
        <v>0.24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2</v>
      </c>
      <c r="AF333" t="s">
        <v>72</v>
      </c>
      <c r="AG333">
        <v>0.3</v>
      </c>
      <c r="AH333">
        <v>2</v>
      </c>
      <c r="AI333">
        <v>28045749</v>
      </c>
      <c r="AJ333">
        <v>357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ROW(Source!A121)</f>
        <v>121</v>
      </c>
      <c r="B334">
        <v>28045750</v>
      </c>
      <c r="C334">
        <v>28045747</v>
      </c>
      <c r="D334">
        <v>25230514</v>
      </c>
      <c r="E334">
        <v>1</v>
      </c>
      <c r="F334">
        <v>1</v>
      </c>
      <c r="G334">
        <v>1</v>
      </c>
      <c r="H334">
        <v>2</v>
      </c>
      <c r="I334" t="s">
        <v>584</v>
      </c>
      <c r="J334" t="s">
        <v>585</v>
      </c>
      <c r="K334" t="s">
        <v>586</v>
      </c>
      <c r="L334">
        <v>1368</v>
      </c>
      <c r="N334">
        <v>1011</v>
      </c>
      <c r="O334" t="s">
        <v>405</v>
      </c>
      <c r="P334" t="s">
        <v>405</v>
      </c>
      <c r="Q334">
        <v>1</v>
      </c>
      <c r="X334">
        <v>0.1</v>
      </c>
      <c r="Y334">
        <v>0</v>
      </c>
      <c r="Z334">
        <v>31.26</v>
      </c>
      <c r="AA334">
        <v>13.5</v>
      </c>
      <c r="AB334">
        <v>0</v>
      </c>
      <c r="AC334">
        <v>0</v>
      </c>
      <c r="AD334">
        <v>1</v>
      </c>
      <c r="AE334">
        <v>0</v>
      </c>
      <c r="AF334" t="s">
        <v>72</v>
      </c>
      <c r="AG334">
        <v>0.125</v>
      </c>
      <c r="AH334">
        <v>2</v>
      </c>
      <c r="AI334">
        <v>28045750</v>
      </c>
      <c r="AJ334">
        <v>358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ROW(Source!A121)</f>
        <v>121</v>
      </c>
      <c r="B335">
        <v>28045751</v>
      </c>
      <c r="C335">
        <v>28045747</v>
      </c>
      <c r="D335">
        <v>25231607</v>
      </c>
      <c r="E335">
        <v>1</v>
      </c>
      <c r="F335">
        <v>1</v>
      </c>
      <c r="G335">
        <v>1</v>
      </c>
      <c r="H335">
        <v>2</v>
      </c>
      <c r="I335" t="s">
        <v>421</v>
      </c>
      <c r="J335" t="s">
        <v>422</v>
      </c>
      <c r="K335" t="s">
        <v>423</v>
      </c>
      <c r="L335">
        <v>1368</v>
      </c>
      <c r="N335">
        <v>1011</v>
      </c>
      <c r="O335" t="s">
        <v>405</v>
      </c>
      <c r="P335" t="s">
        <v>405</v>
      </c>
      <c r="Q335">
        <v>1</v>
      </c>
      <c r="X335">
        <v>0.14000000000000001</v>
      </c>
      <c r="Y335">
        <v>0</v>
      </c>
      <c r="Z335">
        <v>65.709999999999994</v>
      </c>
      <c r="AA335">
        <v>11.6</v>
      </c>
      <c r="AB335">
        <v>0</v>
      </c>
      <c r="AC335">
        <v>0</v>
      </c>
      <c r="AD335">
        <v>1</v>
      </c>
      <c r="AE335">
        <v>0</v>
      </c>
      <c r="AF335" t="s">
        <v>72</v>
      </c>
      <c r="AG335">
        <v>0.17500000000000002</v>
      </c>
      <c r="AH335">
        <v>2</v>
      </c>
      <c r="AI335">
        <v>28045751</v>
      </c>
      <c r="AJ335">
        <v>359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ROW(Source!A121)</f>
        <v>121</v>
      </c>
      <c r="B336">
        <v>28045752</v>
      </c>
      <c r="C336">
        <v>28045747</v>
      </c>
      <c r="D336">
        <v>25232512</v>
      </c>
      <c r="E336">
        <v>1</v>
      </c>
      <c r="F336">
        <v>1</v>
      </c>
      <c r="G336">
        <v>1</v>
      </c>
      <c r="H336">
        <v>2</v>
      </c>
      <c r="I336" t="s">
        <v>611</v>
      </c>
      <c r="J336" t="s">
        <v>612</v>
      </c>
      <c r="K336" t="s">
        <v>613</v>
      </c>
      <c r="L336">
        <v>1368</v>
      </c>
      <c r="N336">
        <v>1011</v>
      </c>
      <c r="O336" t="s">
        <v>405</v>
      </c>
      <c r="P336" t="s">
        <v>405</v>
      </c>
      <c r="Q336">
        <v>1</v>
      </c>
      <c r="X336">
        <v>30</v>
      </c>
      <c r="Y336">
        <v>0</v>
      </c>
      <c r="Z336">
        <v>1.5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72</v>
      </c>
      <c r="AG336">
        <v>37.5</v>
      </c>
      <c r="AH336">
        <v>2</v>
      </c>
      <c r="AI336">
        <v>28045752</v>
      </c>
      <c r="AJ336">
        <v>360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ROW(Source!A121)</f>
        <v>121</v>
      </c>
      <c r="B337">
        <v>28045753</v>
      </c>
      <c r="C337">
        <v>28045747</v>
      </c>
      <c r="D337">
        <v>25155596</v>
      </c>
      <c r="E337">
        <v>1</v>
      </c>
      <c r="F337">
        <v>1</v>
      </c>
      <c r="G337">
        <v>1</v>
      </c>
      <c r="H337">
        <v>3</v>
      </c>
      <c r="I337" t="s">
        <v>614</v>
      </c>
      <c r="J337" t="s">
        <v>615</v>
      </c>
      <c r="K337" t="s">
        <v>616</v>
      </c>
      <c r="L337">
        <v>1348</v>
      </c>
      <c r="N337">
        <v>1009</v>
      </c>
      <c r="O337" t="s">
        <v>24</v>
      </c>
      <c r="P337" t="s">
        <v>24</v>
      </c>
      <c r="Q337">
        <v>1000</v>
      </c>
      <c r="X337">
        <v>0.3</v>
      </c>
      <c r="Y337">
        <v>59210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0.3</v>
      </c>
      <c r="AH337">
        <v>2</v>
      </c>
      <c r="AI337">
        <v>28045753</v>
      </c>
      <c r="AJ337">
        <v>361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ROW(Source!A121)</f>
        <v>121</v>
      </c>
      <c r="B338">
        <v>28045754</v>
      </c>
      <c r="C338">
        <v>28045747</v>
      </c>
      <c r="D338">
        <v>25186183</v>
      </c>
      <c r="E338">
        <v>1</v>
      </c>
      <c r="F338">
        <v>1</v>
      </c>
      <c r="G338">
        <v>1</v>
      </c>
      <c r="H338">
        <v>3</v>
      </c>
      <c r="I338" t="s">
        <v>617</v>
      </c>
      <c r="J338" t="s">
        <v>618</v>
      </c>
      <c r="K338" t="s">
        <v>619</v>
      </c>
      <c r="L338">
        <v>1348</v>
      </c>
      <c r="N338">
        <v>1009</v>
      </c>
      <c r="O338" t="s">
        <v>24</v>
      </c>
      <c r="P338" t="s">
        <v>24</v>
      </c>
      <c r="Q338">
        <v>1000</v>
      </c>
      <c r="X338">
        <v>0.06</v>
      </c>
      <c r="Y338">
        <v>44408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6</v>
      </c>
      <c r="AG338">
        <v>0.06</v>
      </c>
      <c r="AH338">
        <v>2</v>
      </c>
      <c r="AI338">
        <v>28045754</v>
      </c>
      <c r="AJ338">
        <v>362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ROW(Source!A122)</f>
        <v>122</v>
      </c>
      <c r="B339">
        <v>28045767</v>
      </c>
      <c r="C339">
        <v>28045755</v>
      </c>
      <c r="D339">
        <v>25703729</v>
      </c>
      <c r="E339">
        <v>1</v>
      </c>
      <c r="F339">
        <v>1</v>
      </c>
      <c r="G339">
        <v>1</v>
      </c>
      <c r="H339">
        <v>1</v>
      </c>
      <c r="I339" t="s">
        <v>620</v>
      </c>
      <c r="J339" t="s">
        <v>6</v>
      </c>
      <c r="K339" t="s">
        <v>621</v>
      </c>
      <c r="L339">
        <v>1191</v>
      </c>
      <c r="N339">
        <v>1013</v>
      </c>
      <c r="O339" t="s">
        <v>401</v>
      </c>
      <c r="P339" t="s">
        <v>401</v>
      </c>
      <c r="Q339">
        <v>1</v>
      </c>
      <c r="X339">
        <v>289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1</v>
      </c>
      <c r="AF339" t="s">
        <v>6</v>
      </c>
      <c r="AG339">
        <v>289</v>
      </c>
      <c r="AH339">
        <v>2</v>
      </c>
      <c r="AI339">
        <v>28045767</v>
      </c>
      <c r="AJ339">
        <v>363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ROW(Source!A122)</f>
        <v>122</v>
      </c>
      <c r="B340">
        <v>28045768</v>
      </c>
      <c r="C340">
        <v>28045755</v>
      </c>
      <c r="D340">
        <v>25412928</v>
      </c>
      <c r="E340">
        <v>1</v>
      </c>
      <c r="F340">
        <v>1</v>
      </c>
      <c r="G340">
        <v>1</v>
      </c>
      <c r="H340">
        <v>1</v>
      </c>
      <c r="I340" t="s">
        <v>413</v>
      </c>
      <c r="J340" t="s">
        <v>6</v>
      </c>
      <c r="K340" t="s">
        <v>414</v>
      </c>
      <c r="L340">
        <v>1191</v>
      </c>
      <c r="N340">
        <v>1013</v>
      </c>
      <c r="O340" t="s">
        <v>401</v>
      </c>
      <c r="P340" t="s">
        <v>401</v>
      </c>
      <c r="Q340">
        <v>1</v>
      </c>
      <c r="X340">
        <v>48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2</v>
      </c>
      <c r="AF340" t="s">
        <v>6</v>
      </c>
      <c r="AG340">
        <v>48</v>
      </c>
      <c r="AH340">
        <v>2</v>
      </c>
      <c r="AI340">
        <v>28045768</v>
      </c>
      <c r="AJ340">
        <v>364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ROW(Source!A122)</f>
        <v>122</v>
      </c>
      <c r="B341">
        <v>28045769</v>
      </c>
      <c r="C341">
        <v>28045755</v>
      </c>
      <c r="D341">
        <v>25231373</v>
      </c>
      <c r="E341">
        <v>1</v>
      </c>
      <c r="F341">
        <v>1</v>
      </c>
      <c r="G341">
        <v>1</v>
      </c>
      <c r="H341">
        <v>2</v>
      </c>
      <c r="I341" t="s">
        <v>622</v>
      </c>
      <c r="J341" t="s">
        <v>623</v>
      </c>
      <c r="K341" t="s">
        <v>624</v>
      </c>
      <c r="L341">
        <v>1368</v>
      </c>
      <c r="N341">
        <v>1011</v>
      </c>
      <c r="O341" t="s">
        <v>405</v>
      </c>
      <c r="P341" t="s">
        <v>405</v>
      </c>
      <c r="Q341">
        <v>1</v>
      </c>
      <c r="X341">
        <v>48</v>
      </c>
      <c r="Y341">
        <v>0</v>
      </c>
      <c r="Z341">
        <v>110.86</v>
      </c>
      <c r="AA341">
        <v>11.6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48</v>
      </c>
      <c r="AH341">
        <v>2</v>
      </c>
      <c r="AI341">
        <v>28045769</v>
      </c>
      <c r="AJ341">
        <v>365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ROW(Source!A122)</f>
        <v>122</v>
      </c>
      <c r="B342">
        <v>28045770</v>
      </c>
      <c r="C342">
        <v>28045755</v>
      </c>
      <c r="D342">
        <v>25147235</v>
      </c>
      <c r="E342">
        <v>17</v>
      </c>
      <c r="F342">
        <v>1</v>
      </c>
      <c r="G342">
        <v>1</v>
      </c>
      <c r="H342">
        <v>3</v>
      </c>
      <c r="I342" t="s">
        <v>446</v>
      </c>
      <c r="J342" t="s">
        <v>6</v>
      </c>
      <c r="K342" t="s">
        <v>447</v>
      </c>
      <c r="L342">
        <v>1374</v>
      </c>
      <c r="N342">
        <v>1013</v>
      </c>
      <c r="O342" t="s">
        <v>448</v>
      </c>
      <c r="P342" t="s">
        <v>448</v>
      </c>
      <c r="Q342">
        <v>1</v>
      </c>
      <c r="X342">
        <v>85.49</v>
      </c>
      <c r="Y342">
        <v>1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6</v>
      </c>
      <c r="AG342">
        <v>85.49</v>
      </c>
      <c r="AH342">
        <v>2</v>
      </c>
      <c r="AI342">
        <v>28045770</v>
      </c>
      <c r="AJ342">
        <v>366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ROW(Source!A123)</f>
        <v>123</v>
      </c>
      <c r="B343">
        <v>28045767</v>
      </c>
      <c r="C343">
        <v>28045755</v>
      </c>
      <c r="D343">
        <v>25703729</v>
      </c>
      <c r="E343">
        <v>1</v>
      </c>
      <c r="F343">
        <v>1</v>
      </c>
      <c r="G343">
        <v>1</v>
      </c>
      <c r="H343">
        <v>1</v>
      </c>
      <c r="I343" t="s">
        <v>620</v>
      </c>
      <c r="J343" t="s">
        <v>6</v>
      </c>
      <c r="K343" t="s">
        <v>621</v>
      </c>
      <c r="L343">
        <v>1191</v>
      </c>
      <c r="N343">
        <v>1013</v>
      </c>
      <c r="O343" t="s">
        <v>401</v>
      </c>
      <c r="P343" t="s">
        <v>401</v>
      </c>
      <c r="Q343">
        <v>1</v>
      </c>
      <c r="X343">
        <v>289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1</v>
      </c>
      <c r="AF343" t="s">
        <v>6</v>
      </c>
      <c r="AG343">
        <v>289</v>
      </c>
      <c r="AH343">
        <v>2</v>
      </c>
      <c r="AI343">
        <v>28045767</v>
      </c>
      <c r="AJ343">
        <v>367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ROW(Source!A123)</f>
        <v>123</v>
      </c>
      <c r="B344">
        <v>28045768</v>
      </c>
      <c r="C344">
        <v>28045755</v>
      </c>
      <c r="D344">
        <v>25412928</v>
      </c>
      <c r="E344">
        <v>1</v>
      </c>
      <c r="F344">
        <v>1</v>
      </c>
      <c r="G344">
        <v>1</v>
      </c>
      <c r="H344">
        <v>1</v>
      </c>
      <c r="I344" t="s">
        <v>413</v>
      </c>
      <c r="J344" t="s">
        <v>6</v>
      </c>
      <c r="K344" t="s">
        <v>414</v>
      </c>
      <c r="L344">
        <v>1191</v>
      </c>
      <c r="N344">
        <v>1013</v>
      </c>
      <c r="O344" t="s">
        <v>401</v>
      </c>
      <c r="P344" t="s">
        <v>401</v>
      </c>
      <c r="Q344">
        <v>1</v>
      </c>
      <c r="X344">
        <v>48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6</v>
      </c>
      <c r="AG344">
        <v>48</v>
      </c>
      <c r="AH344">
        <v>2</v>
      </c>
      <c r="AI344">
        <v>28045768</v>
      </c>
      <c r="AJ344">
        <v>368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ROW(Source!A123)</f>
        <v>123</v>
      </c>
      <c r="B345">
        <v>28045769</v>
      </c>
      <c r="C345">
        <v>28045755</v>
      </c>
      <c r="D345">
        <v>25231373</v>
      </c>
      <c r="E345">
        <v>1</v>
      </c>
      <c r="F345">
        <v>1</v>
      </c>
      <c r="G345">
        <v>1</v>
      </c>
      <c r="H345">
        <v>2</v>
      </c>
      <c r="I345" t="s">
        <v>622</v>
      </c>
      <c r="J345" t="s">
        <v>623</v>
      </c>
      <c r="K345" t="s">
        <v>624</v>
      </c>
      <c r="L345">
        <v>1368</v>
      </c>
      <c r="N345">
        <v>1011</v>
      </c>
      <c r="O345" t="s">
        <v>405</v>
      </c>
      <c r="P345" t="s">
        <v>405</v>
      </c>
      <c r="Q345">
        <v>1</v>
      </c>
      <c r="X345">
        <v>48</v>
      </c>
      <c r="Y345">
        <v>0</v>
      </c>
      <c r="Z345">
        <v>110.86</v>
      </c>
      <c r="AA345">
        <v>11.6</v>
      </c>
      <c r="AB345">
        <v>0</v>
      </c>
      <c r="AC345">
        <v>0</v>
      </c>
      <c r="AD345">
        <v>1</v>
      </c>
      <c r="AE345">
        <v>0</v>
      </c>
      <c r="AF345" t="s">
        <v>6</v>
      </c>
      <c r="AG345">
        <v>48</v>
      </c>
      <c r="AH345">
        <v>2</v>
      </c>
      <c r="AI345">
        <v>28045769</v>
      </c>
      <c r="AJ345">
        <v>369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ROW(Source!A123)</f>
        <v>123</v>
      </c>
      <c r="B346">
        <v>28045770</v>
      </c>
      <c r="C346">
        <v>28045755</v>
      </c>
      <c r="D346">
        <v>25147235</v>
      </c>
      <c r="E346">
        <v>17</v>
      </c>
      <c r="F346">
        <v>1</v>
      </c>
      <c r="G346">
        <v>1</v>
      </c>
      <c r="H346">
        <v>3</v>
      </c>
      <c r="I346" t="s">
        <v>446</v>
      </c>
      <c r="J346" t="s">
        <v>6</v>
      </c>
      <c r="K346" t="s">
        <v>447</v>
      </c>
      <c r="L346">
        <v>1374</v>
      </c>
      <c r="N346">
        <v>1013</v>
      </c>
      <c r="O346" t="s">
        <v>448</v>
      </c>
      <c r="P346" t="s">
        <v>448</v>
      </c>
      <c r="Q346">
        <v>1</v>
      </c>
      <c r="X346">
        <v>85.49</v>
      </c>
      <c r="Y346">
        <v>1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85.49</v>
      </c>
      <c r="AH346">
        <v>2</v>
      </c>
      <c r="AI346">
        <v>28045770</v>
      </c>
      <c r="AJ346">
        <v>370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ROW(Source!A129)</f>
        <v>129</v>
      </c>
      <c r="B347">
        <v>28048781</v>
      </c>
      <c r="C347">
        <v>28048769</v>
      </c>
      <c r="D347">
        <v>25418216</v>
      </c>
      <c r="E347">
        <v>1</v>
      </c>
      <c r="F347">
        <v>1</v>
      </c>
      <c r="G347">
        <v>1</v>
      </c>
      <c r="H347">
        <v>1</v>
      </c>
      <c r="I347" t="s">
        <v>625</v>
      </c>
      <c r="J347" t="s">
        <v>6</v>
      </c>
      <c r="K347" t="s">
        <v>626</v>
      </c>
      <c r="L347">
        <v>1191</v>
      </c>
      <c r="N347">
        <v>1013</v>
      </c>
      <c r="O347" t="s">
        <v>401</v>
      </c>
      <c r="P347" t="s">
        <v>401</v>
      </c>
      <c r="Q347">
        <v>1</v>
      </c>
      <c r="X347">
        <v>20.170000000000002</v>
      </c>
      <c r="Y347">
        <v>0</v>
      </c>
      <c r="Z347">
        <v>0</v>
      </c>
      <c r="AA347">
        <v>0</v>
      </c>
      <c r="AB347">
        <v>9.2899999999999991</v>
      </c>
      <c r="AC347">
        <v>0</v>
      </c>
      <c r="AD347">
        <v>1</v>
      </c>
      <c r="AE347">
        <v>1</v>
      </c>
      <c r="AF347" t="s">
        <v>73</v>
      </c>
      <c r="AG347">
        <v>23.195499999999999</v>
      </c>
      <c r="AH347">
        <v>2</v>
      </c>
      <c r="AI347">
        <v>28048770</v>
      </c>
      <c r="AJ347">
        <v>371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ROW(Source!A129)</f>
        <v>129</v>
      </c>
      <c r="B348">
        <v>28048782</v>
      </c>
      <c r="C348">
        <v>28048769</v>
      </c>
      <c r="D348">
        <v>25412928</v>
      </c>
      <c r="E348">
        <v>1</v>
      </c>
      <c r="F348">
        <v>1</v>
      </c>
      <c r="G348">
        <v>1</v>
      </c>
      <c r="H348">
        <v>1</v>
      </c>
      <c r="I348" t="s">
        <v>413</v>
      </c>
      <c r="J348" t="s">
        <v>6</v>
      </c>
      <c r="K348" t="s">
        <v>414</v>
      </c>
      <c r="L348">
        <v>1191</v>
      </c>
      <c r="N348">
        <v>1013</v>
      </c>
      <c r="O348" t="s">
        <v>401</v>
      </c>
      <c r="P348" t="s">
        <v>401</v>
      </c>
      <c r="Q348">
        <v>1</v>
      </c>
      <c r="X348">
        <v>0.39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2</v>
      </c>
      <c r="AF348" t="s">
        <v>72</v>
      </c>
      <c r="AG348">
        <v>0.48750000000000004</v>
      </c>
      <c r="AH348">
        <v>2</v>
      </c>
      <c r="AI348">
        <v>28048771</v>
      </c>
      <c r="AJ348">
        <v>372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ROW(Source!A129)</f>
        <v>129</v>
      </c>
      <c r="B349">
        <v>28048783</v>
      </c>
      <c r="C349">
        <v>28048769</v>
      </c>
      <c r="D349">
        <v>25230220</v>
      </c>
      <c r="E349">
        <v>1</v>
      </c>
      <c r="F349">
        <v>1</v>
      </c>
      <c r="G349">
        <v>1</v>
      </c>
      <c r="H349">
        <v>2</v>
      </c>
      <c r="I349" t="s">
        <v>415</v>
      </c>
      <c r="J349" t="s">
        <v>416</v>
      </c>
      <c r="K349" t="s">
        <v>417</v>
      </c>
      <c r="L349">
        <v>1368</v>
      </c>
      <c r="N349">
        <v>1011</v>
      </c>
      <c r="O349" t="s">
        <v>405</v>
      </c>
      <c r="P349" t="s">
        <v>405</v>
      </c>
      <c r="Q349">
        <v>1</v>
      </c>
      <c r="X349">
        <v>0.15</v>
      </c>
      <c r="Y349">
        <v>0</v>
      </c>
      <c r="Z349">
        <v>111.99</v>
      </c>
      <c r="AA349">
        <v>13.5</v>
      </c>
      <c r="AB349">
        <v>0</v>
      </c>
      <c r="AC349">
        <v>0</v>
      </c>
      <c r="AD349">
        <v>1</v>
      </c>
      <c r="AE349">
        <v>0</v>
      </c>
      <c r="AF349" t="s">
        <v>72</v>
      </c>
      <c r="AG349">
        <v>0.1875</v>
      </c>
      <c r="AH349">
        <v>2</v>
      </c>
      <c r="AI349">
        <v>28048772</v>
      </c>
      <c r="AJ349">
        <v>373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ROW(Source!A129)</f>
        <v>129</v>
      </c>
      <c r="B350">
        <v>28048784</v>
      </c>
      <c r="C350">
        <v>28048769</v>
      </c>
      <c r="D350">
        <v>25231607</v>
      </c>
      <c r="E350">
        <v>1</v>
      </c>
      <c r="F350">
        <v>1</v>
      </c>
      <c r="G350">
        <v>1</v>
      </c>
      <c r="H350">
        <v>2</v>
      </c>
      <c r="I350" t="s">
        <v>421</v>
      </c>
      <c r="J350" t="s">
        <v>422</v>
      </c>
      <c r="K350" t="s">
        <v>423</v>
      </c>
      <c r="L350">
        <v>1368</v>
      </c>
      <c r="N350">
        <v>1011</v>
      </c>
      <c r="O350" t="s">
        <v>405</v>
      </c>
      <c r="P350" t="s">
        <v>405</v>
      </c>
      <c r="Q350">
        <v>1</v>
      </c>
      <c r="X350">
        <v>0.24</v>
      </c>
      <c r="Y350">
        <v>0</v>
      </c>
      <c r="Z350">
        <v>65.709999999999994</v>
      </c>
      <c r="AA350">
        <v>11.6</v>
      </c>
      <c r="AB350">
        <v>0</v>
      </c>
      <c r="AC350">
        <v>0</v>
      </c>
      <c r="AD350">
        <v>1</v>
      </c>
      <c r="AE350">
        <v>0</v>
      </c>
      <c r="AF350" t="s">
        <v>72</v>
      </c>
      <c r="AG350">
        <v>0.3</v>
      </c>
      <c r="AH350">
        <v>2</v>
      </c>
      <c r="AI350">
        <v>28048773</v>
      </c>
      <c r="AJ350">
        <v>374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ROW(Source!A129)</f>
        <v>129</v>
      </c>
      <c r="B351">
        <v>28048785</v>
      </c>
      <c r="C351">
        <v>28048769</v>
      </c>
      <c r="D351">
        <v>25231911</v>
      </c>
      <c r="E351">
        <v>1</v>
      </c>
      <c r="F351">
        <v>1</v>
      </c>
      <c r="G351">
        <v>1</v>
      </c>
      <c r="H351">
        <v>2</v>
      </c>
      <c r="I351" t="s">
        <v>427</v>
      </c>
      <c r="J351" t="s">
        <v>428</v>
      </c>
      <c r="K351" t="s">
        <v>429</v>
      </c>
      <c r="L351">
        <v>1368</v>
      </c>
      <c r="N351">
        <v>1011</v>
      </c>
      <c r="O351" t="s">
        <v>405</v>
      </c>
      <c r="P351" t="s">
        <v>405</v>
      </c>
      <c r="Q351">
        <v>1</v>
      </c>
      <c r="X351">
        <v>0.7</v>
      </c>
      <c r="Y351">
        <v>0</v>
      </c>
      <c r="Z351">
        <v>8.1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72</v>
      </c>
      <c r="AG351">
        <v>0.875</v>
      </c>
      <c r="AH351">
        <v>2</v>
      </c>
      <c r="AI351">
        <v>28048774</v>
      </c>
      <c r="AJ351">
        <v>375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ROW(Source!A129)</f>
        <v>129</v>
      </c>
      <c r="B352">
        <v>28048786</v>
      </c>
      <c r="C352">
        <v>28048769</v>
      </c>
      <c r="D352">
        <v>25151438</v>
      </c>
      <c r="E352">
        <v>1</v>
      </c>
      <c r="F352">
        <v>1</v>
      </c>
      <c r="G352">
        <v>1</v>
      </c>
      <c r="H352">
        <v>3</v>
      </c>
      <c r="I352" t="s">
        <v>627</v>
      </c>
      <c r="J352" t="s">
        <v>628</v>
      </c>
      <c r="K352" t="s">
        <v>629</v>
      </c>
      <c r="L352">
        <v>1348</v>
      </c>
      <c r="N352">
        <v>1009</v>
      </c>
      <c r="O352" t="s">
        <v>24</v>
      </c>
      <c r="P352" t="s">
        <v>24</v>
      </c>
      <c r="Q352">
        <v>1000</v>
      </c>
      <c r="X352">
        <v>5.0000000000000001E-4</v>
      </c>
      <c r="Y352">
        <v>10362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5.0000000000000001E-4</v>
      </c>
      <c r="AH352">
        <v>2</v>
      </c>
      <c r="AI352">
        <v>28048775</v>
      </c>
      <c r="AJ352">
        <v>376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ROW(Source!A129)</f>
        <v>129</v>
      </c>
      <c r="B353">
        <v>28048787</v>
      </c>
      <c r="C353">
        <v>28048769</v>
      </c>
      <c r="D353">
        <v>25152597</v>
      </c>
      <c r="E353">
        <v>1</v>
      </c>
      <c r="F353">
        <v>1</v>
      </c>
      <c r="G353">
        <v>1</v>
      </c>
      <c r="H353">
        <v>3</v>
      </c>
      <c r="I353" t="s">
        <v>630</v>
      </c>
      <c r="J353" t="s">
        <v>631</v>
      </c>
      <c r="K353" t="s">
        <v>632</v>
      </c>
      <c r="L353">
        <v>1348</v>
      </c>
      <c r="N353">
        <v>1009</v>
      </c>
      <c r="O353" t="s">
        <v>24</v>
      </c>
      <c r="P353" t="s">
        <v>24</v>
      </c>
      <c r="Q353">
        <v>1000</v>
      </c>
      <c r="X353">
        <v>1.99E-3</v>
      </c>
      <c r="Y353">
        <v>15323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1.99E-3</v>
      </c>
      <c r="AH353">
        <v>2</v>
      </c>
      <c r="AI353">
        <v>28048776</v>
      </c>
      <c r="AJ353">
        <v>377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ROW(Source!A129)</f>
        <v>129</v>
      </c>
      <c r="B354">
        <v>28048788</v>
      </c>
      <c r="C354">
        <v>28048769</v>
      </c>
      <c r="D354">
        <v>25153497</v>
      </c>
      <c r="E354">
        <v>1</v>
      </c>
      <c r="F354">
        <v>1</v>
      </c>
      <c r="G354">
        <v>1</v>
      </c>
      <c r="H354">
        <v>3</v>
      </c>
      <c r="I354" t="s">
        <v>633</v>
      </c>
      <c r="J354" t="s">
        <v>634</v>
      </c>
      <c r="K354" t="s">
        <v>635</v>
      </c>
      <c r="L354">
        <v>1346</v>
      </c>
      <c r="N354">
        <v>1009</v>
      </c>
      <c r="O354" t="s">
        <v>197</v>
      </c>
      <c r="P354" t="s">
        <v>197</v>
      </c>
      <c r="Q354">
        <v>1</v>
      </c>
      <c r="X354">
        <v>0.09</v>
      </c>
      <c r="Y354">
        <v>23.09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6</v>
      </c>
      <c r="AG354">
        <v>0.09</v>
      </c>
      <c r="AH354">
        <v>2</v>
      </c>
      <c r="AI354">
        <v>28048777</v>
      </c>
      <c r="AJ354">
        <v>378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ROW(Source!A129)</f>
        <v>129</v>
      </c>
      <c r="B355">
        <v>28048789</v>
      </c>
      <c r="C355">
        <v>28048769</v>
      </c>
      <c r="D355">
        <v>25155503</v>
      </c>
      <c r="E355">
        <v>1</v>
      </c>
      <c r="F355">
        <v>1</v>
      </c>
      <c r="G355">
        <v>1</v>
      </c>
      <c r="H355">
        <v>3</v>
      </c>
      <c r="I355" t="s">
        <v>636</v>
      </c>
      <c r="J355" t="s">
        <v>637</v>
      </c>
      <c r="K355" t="s">
        <v>638</v>
      </c>
      <c r="L355">
        <v>1339</v>
      </c>
      <c r="N355">
        <v>1007</v>
      </c>
      <c r="O355" t="s">
        <v>28</v>
      </c>
      <c r="P355" t="s">
        <v>28</v>
      </c>
      <c r="Q355">
        <v>1</v>
      </c>
      <c r="X355">
        <v>1.7999999999999999E-2</v>
      </c>
      <c r="Y355">
        <v>485.9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1.7999999999999999E-2</v>
      </c>
      <c r="AH355">
        <v>2</v>
      </c>
      <c r="AI355">
        <v>28048778</v>
      </c>
      <c r="AJ355">
        <v>379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ROW(Source!A129)</f>
        <v>129</v>
      </c>
      <c r="B356">
        <v>28048790</v>
      </c>
      <c r="C356">
        <v>28048769</v>
      </c>
      <c r="D356">
        <v>25174663</v>
      </c>
      <c r="E356">
        <v>1</v>
      </c>
      <c r="F356">
        <v>1</v>
      </c>
      <c r="G356">
        <v>1</v>
      </c>
      <c r="H356">
        <v>3</v>
      </c>
      <c r="I356" t="s">
        <v>639</v>
      </c>
      <c r="J356" t="s">
        <v>640</v>
      </c>
      <c r="K356" t="s">
        <v>641</v>
      </c>
      <c r="L356">
        <v>1348</v>
      </c>
      <c r="N356">
        <v>1009</v>
      </c>
      <c r="O356" t="s">
        <v>24</v>
      </c>
      <c r="P356" t="s">
        <v>24</v>
      </c>
      <c r="Q356">
        <v>1000</v>
      </c>
      <c r="X356">
        <v>3.0500000000000002E-3</v>
      </c>
      <c r="Y356">
        <v>10100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3.0500000000000002E-3</v>
      </c>
      <c r="AH356">
        <v>2</v>
      </c>
      <c r="AI356">
        <v>28048779</v>
      </c>
      <c r="AJ356">
        <v>380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ROW(Source!A129)</f>
        <v>129</v>
      </c>
      <c r="B357">
        <v>28048791</v>
      </c>
      <c r="C357">
        <v>28048769</v>
      </c>
      <c r="D357">
        <v>25145807</v>
      </c>
      <c r="E357">
        <v>17</v>
      </c>
      <c r="F357">
        <v>1</v>
      </c>
      <c r="G357">
        <v>1</v>
      </c>
      <c r="H357">
        <v>3</v>
      </c>
      <c r="I357" t="s">
        <v>674</v>
      </c>
      <c r="J357" t="s">
        <v>6</v>
      </c>
      <c r="K357" t="s">
        <v>675</v>
      </c>
      <c r="L357">
        <v>1354</v>
      </c>
      <c r="N357">
        <v>1010</v>
      </c>
      <c r="O357" t="s">
        <v>61</v>
      </c>
      <c r="P357" t="s">
        <v>61</v>
      </c>
      <c r="Q357">
        <v>1</v>
      </c>
      <c r="X357">
        <v>2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 t="s">
        <v>6</v>
      </c>
      <c r="AG357">
        <v>2</v>
      </c>
      <c r="AH357">
        <v>3</v>
      </c>
      <c r="AI357">
        <v>-1</v>
      </c>
      <c r="AJ357" t="s">
        <v>6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ROW(Source!A130)</f>
        <v>130</v>
      </c>
      <c r="B358">
        <v>28048781</v>
      </c>
      <c r="C358">
        <v>28048769</v>
      </c>
      <c r="D358">
        <v>25418216</v>
      </c>
      <c r="E358">
        <v>1</v>
      </c>
      <c r="F358">
        <v>1</v>
      </c>
      <c r="G358">
        <v>1</v>
      </c>
      <c r="H358">
        <v>1</v>
      </c>
      <c r="I358" t="s">
        <v>625</v>
      </c>
      <c r="J358" t="s">
        <v>6</v>
      </c>
      <c r="K358" t="s">
        <v>626</v>
      </c>
      <c r="L358">
        <v>1191</v>
      </c>
      <c r="N358">
        <v>1013</v>
      </c>
      <c r="O358" t="s">
        <v>401</v>
      </c>
      <c r="P358" t="s">
        <v>401</v>
      </c>
      <c r="Q358">
        <v>1</v>
      </c>
      <c r="X358">
        <v>20.170000000000002</v>
      </c>
      <c r="Y358">
        <v>0</v>
      </c>
      <c r="Z358">
        <v>0</v>
      </c>
      <c r="AA358">
        <v>0</v>
      </c>
      <c r="AB358">
        <v>9.2899999999999991</v>
      </c>
      <c r="AC358">
        <v>0</v>
      </c>
      <c r="AD358">
        <v>1</v>
      </c>
      <c r="AE358">
        <v>1</v>
      </c>
      <c r="AF358" t="s">
        <v>73</v>
      </c>
      <c r="AG358">
        <v>23.195499999999999</v>
      </c>
      <c r="AH358">
        <v>2</v>
      </c>
      <c r="AI358">
        <v>28048770</v>
      </c>
      <c r="AJ358">
        <v>382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ROW(Source!A130)</f>
        <v>130</v>
      </c>
      <c r="B359">
        <v>28048782</v>
      </c>
      <c r="C359">
        <v>28048769</v>
      </c>
      <c r="D359">
        <v>25412928</v>
      </c>
      <c r="E359">
        <v>1</v>
      </c>
      <c r="F359">
        <v>1</v>
      </c>
      <c r="G359">
        <v>1</v>
      </c>
      <c r="H359">
        <v>1</v>
      </c>
      <c r="I359" t="s">
        <v>413</v>
      </c>
      <c r="J359" t="s">
        <v>6</v>
      </c>
      <c r="K359" t="s">
        <v>414</v>
      </c>
      <c r="L359">
        <v>1191</v>
      </c>
      <c r="N359">
        <v>1013</v>
      </c>
      <c r="O359" t="s">
        <v>401</v>
      </c>
      <c r="P359" t="s">
        <v>401</v>
      </c>
      <c r="Q359">
        <v>1</v>
      </c>
      <c r="X359">
        <v>0.39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2</v>
      </c>
      <c r="AF359" t="s">
        <v>72</v>
      </c>
      <c r="AG359">
        <v>0.48750000000000004</v>
      </c>
      <c r="AH359">
        <v>2</v>
      </c>
      <c r="AI359">
        <v>28048771</v>
      </c>
      <c r="AJ359">
        <v>383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ROW(Source!A130)</f>
        <v>130</v>
      </c>
      <c r="B360">
        <v>28048783</v>
      </c>
      <c r="C360">
        <v>28048769</v>
      </c>
      <c r="D360">
        <v>25230220</v>
      </c>
      <c r="E360">
        <v>1</v>
      </c>
      <c r="F360">
        <v>1</v>
      </c>
      <c r="G360">
        <v>1</v>
      </c>
      <c r="H360">
        <v>2</v>
      </c>
      <c r="I360" t="s">
        <v>415</v>
      </c>
      <c r="J360" t="s">
        <v>416</v>
      </c>
      <c r="K360" t="s">
        <v>417</v>
      </c>
      <c r="L360">
        <v>1368</v>
      </c>
      <c r="N360">
        <v>1011</v>
      </c>
      <c r="O360" t="s">
        <v>405</v>
      </c>
      <c r="P360" t="s">
        <v>405</v>
      </c>
      <c r="Q360">
        <v>1</v>
      </c>
      <c r="X360">
        <v>0.15</v>
      </c>
      <c r="Y360">
        <v>0</v>
      </c>
      <c r="Z360">
        <v>111.99</v>
      </c>
      <c r="AA360">
        <v>13.5</v>
      </c>
      <c r="AB360">
        <v>0</v>
      </c>
      <c r="AC360">
        <v>0</v>
      </c>
      <c r="AD360">
        <v>1</v>
      </c>
      <c r="AE360">
        <v>0</v>
      </c>
      <c r="AF360" t="s">
        <v>72</v>
      </c>
      <c r="AG360">
        <v>0.1875</v>
      </c>
      <c r="AH360">
        <v>2</v>
      </c>
      <c r="AI360">
        <v>28048772</v>
      </c>
      <c r="AJ360">
        <v>384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ROW(Source!A130)</f>
        <v>130</v>
      </c>
      <c r="B361">
        <v>28048784</v>
      </c>
      <c r="C361">
        <v>28048769</v>
      </c>
      <c r="D361">
        <v>25231607</v>
      </c>
      <c r="E361">
        <v>1</v>
      </c>
      <c r="F361">
        <v>1</v>
      </c>
      <c r="G361">
        <v>1</v>
      </c>
      <c r="H361">
        <v>2</v>
      </c>
      <c r="I361" t="s">
        <v>421</v>
      </c>
      <c r="J361" t="s">
        <v>422</v>
      </c>
      <c r="K361" t="s">
        <v>423</v>
      </c>
      <c r="L361">
        <v>1368</v>
      </c>
      <c r="N361">
        <v>1011</v>
      </c>
      <c r="O361" t="s">
        <v>405</v>
      </c>
      <c r="P361" t="s">
        <v>405</v>
      </c>
      <c r="Q361">
        <v>1</v>
      </c>
      <c r="X361">
        <v>0.24</v>
      </c>
      <c r="Y361">
        <v>0</v>
      </c>
      <c r="Z361">
        <v>65.709999999999994</v>
      </c>
      <c r="AA361">
        <v>11.6</v>
      </c>
      <c r="AB361">
        <v>0</v>
      </c>
      <c r="AC361">
        <v>0</v>
      </c>
      <c r="AD361">
        <v>1</v>
      </c>
      <c r="AE361">
        <v>0</v>
      </c>
      <c r="AF361" t="s">
        <v>72</v>
      </c>
      <c r="AG361">
        <v>0.3</v>
      </c>
      <c r="AH361">
        <v>2</v>
      </c>
      <c r="AI361">
        <v>28048773</v>
      </c>
      <c r="AJ361">
        <v>385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ROW(Source!A130)</f>
        <v>130</v>
      </c>
      <c r="B362">
        <v>28048785</v>
      </c>
      <c r="C362">
        <v>28048769</v>
      </c>
      <c r="D362">
        <v>25231911</v>
      </c>
      <c r="E362">
        <v>1</v>
      </c>
      <c r="F362">
        <v>1</v>
      </c>
      <c r="G362">
        <v>1</v>
      </c>
      <c r="H362">
        <v>2</v>
      </c>
      <c r="I362" t="s">
        <v>427</v>
      </c>
      <c r="J362" t="s">
        <v>428</v>
      </c>
      <c r="K362" t="s">
        <v>429</v>
      </c>
      <c r="L362">
        <v>1368</v>
      </c>
      <c r="N362">
        <v>1011</v>
      </c>
      <c r="O362" t="s">
        <v>405</v>
      </c>
      <c r="P362" t="s">
        <v>405</v>
      </c>
      <c r="Q362">
        <v>1</v>
      </c>
      <c r="X362">
        <v>0.7</v>
      </c>
      <c r="Y362">
        <v>0</v>
      </c>
      <c r="Z362">
        <v>8.1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72</v>
      </c>
      <c r="AG362">
        <v>0.875</v>
      </c>
      <c r="AH362">
        <v>2</v>
      </c>
      <c r="AI362">
        <v>28048774</v>
      </c>
      <c r="AJ362">
        <v>386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ROW(Source!A130)</f>
        <v>130</v>
      </c>
      <c r="B363">
        <v>28048786</v>
      </c>
      <c r="C363">
        <v>28048769</v>
      </c>
      <c r="D363">
        <v>25151438</v>
      </c>
      <c r="E363">
        <v>1</v>
      </c>
      <c r="F363">
        <v>1</v>
      </c>
      <c r="G363">
        <v>1</v>
      </c>
      <c r="H363">
        <v>3</v>
      </c>
      <c r="I363" t="s">
        <v>627</v>
      </c>
      <c r="J363" t="s">
        <v>628</v>
      </c>
      <c r="K363" t="s">
        <v>629</v>
      </c>
      <c r="L363">
        <v>1348</v>
      </c>
      <c r="N363">
        <v>1009</v>
      </c>
      <c r="O363" t="s">
        <v>24</v>
      </c>
      <c r="P363" t="s">
        <v>24</v>
      </c>
      <c r="Q363">
        <v>1000</v>
      </c>
      <c r="X363">
        <v>5.0000000000000001E-4</v>
      </c>
      <c r="Y363">
        <v>10362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5.0000000000000001E-4</v>
      </c>
      <c r="AH363">
        <v>2</v>
      </c>
      <c r="AI363">
        <v>28048775</v>
      </c>
      <c r="AJ363">
        <v>387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ROW(Source!A130)</f>
        <v>130</v>
      </c>
      <c r="B364">
        <v>28048787</v>
      </c>
      <c r="C364">
        <v>28048769</v>
      </c>
      <c r="D364">
        <v>25152597</v>
      </c>
      <c r="E364">
        <v>1</v>
      </c>
      <c r="F364">
        <v>1</v>
      </c>
      <c r="G364">
        <v>1</v>
      </c>
      <c r="H364">
        <v>3</v>
      </c>
      <c r="I364" t="s">
        <v>630</v>
      </c>
      <c r="J364" t="s">
        <v>631</v>
      </c>
      <c r="K364" t="s">
        <v>632</v>
      </c>
      <c r="L364">
        <v>1348</v>
      </c>
      <c r="N364">
        <v>1009</v>
      </c>
      <c r="O364" t="s">
        <v>24</v>
      </c>
      <c r="P364" t="s">
        <v>24</v>
      </c>
      <c r="Q364">
        <v>1000</v>
      </c>
      <c r="X364">
        <v>1.99E-3</v>
      </c>
      <c r="Y364">
        <v>15323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1.99E-3</v>
      </c>
      <c r="AH364">
        <v>2</v>
      </c>
      <c r="AI364">
        <v>28048776</v>
      </c>
      <c r="AJ364">
        <v>388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ROW(Source!A130)</f>
        <v>130</v>
      </c>
      <c r="B365">
        <v>28048788</v>
      </c>
      <c r="C365">
        <v>28048769</v>
      </c>
      <c r="D365">
        <v>25153497</v>
      </c>
      <c r="E365">
        <v>1</v>
      </c>
      <c r="F365">
        <v>1</v>
      </c>
      <c r="G365">
        <v>1</v>
      </c>
      <c r="H365">
        <v>3</v>
      </c>
      <c r="I365" t="s">
        <v>633</v>
      </c>
      <c r="J365" t="s">
        <v>634</v>
      </c>
      <c r="K365" t="s">
        <v>635</v>
      </c>
      <c r="L365">
        <v>1346</v>
      </c>
      <c r="N365">
        <v>1009</v>
      </c>
      <c r="O365" t="s">
        <v>197</v>
      </c>
      <c r="P365" t="s">
        <v>197</v>
      </c>
      <c r="Q365">
        <v>1</v>
      </c>
      <c r="X365">
        <v>0.09</v>
      </c>
      <c r="Y365">
        <v>23.09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6</v>
      </c>
      <c r="AG365">
        <v>0.09</v>
      </c>
      <c r="AH365">
        <v>2</v>
      </c>
      <c r="AI365">
        <v>28048777</v>
      </c>
      <c r="AJ365">
        <v>389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ROW(Source!A130)</f>
        <v>130</v>
      </c>
      <c r="B366">
        <v>28048789</v>
      </c>
      <c r="C366">
        <v>28048769</v>
      </c>
      <c r="D366">
        <v>25155503</v>
      </c>
      <c r="E366">
        <v>1</v>
      </c>
      <c r="F366">
        <v>1</v>
      </c>
      <c r="G366">
        <v>1</v>
      </c>
      <c r="H366">
        <v>3</v>
      </c>
      <c r="I366" t="s">
        <v>636</v>
      </c>
      <c r="J366" t="s">
        <v>637</v>
      </c>
      <c r="K366" t="s">
        <v>638</v>
      </c>
      <c r="L366">
        <v>1339</v>
      </c>
      <c r="N366">
        <v>1007</v>
      </c>
      <c r="O366" t="s">
        <v>28</v>
      </c>
      <c r="P366" t="s">
        <v>28</v>
      </c>
      <c r="Q366">
        <v>1</v>
      </c>
      <c r="X366">
        <v>1.7999999999999999E-2</v>
      </c>
      <c r="Y366">
        <v>485.9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6</v>
      </c>
      <c r="AG366">
        <v>1.7999999999999999E-2</v>
      </c>
      <c r="AH366">
        <v>2</v>
      </c>
      <c r="AI366">
        <v>28048778</v>
      </c>
      <c r="AJ366">
        <v>390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ROW(Source!A130)</f>
        <v>130</v>
      </c>
      <c r="B367">
        <v>28048790</v>
      </c>
      <c r="C367">
        <v>28048769</v>
      </c>
      <c r="D367">
        <v>25174663</v>
      </c>
      <c r="E367">
        <v>1</v>
      </c>
      <c r="F367">
        <v>1</v>
      </c>
      <c r="G367">
        <v>1</v>
      </c>
      <c r="H367">
        <v>3</v>
      </c>
      <c r="I367" t="s">
        <v>639</v>
      </c>
      <c r="J367" t="s">
        <v>640</v>
      </c>
      <c r="K367" t="s">
        <v>641</v>
      </c>
      <c r="L367">
        <v>1348</v>
      </c>
      <c r="N367">
        <v>1009</v>
      </c>
      <c r="O367" t="s">
        <v>24</v>
      </c>
      <c r="P367" t="s">
        <v>24</v>
      </c>
      <c r="Q367">
        <v>1000</v>
      </c>
      <c r="X367">
        <v>3.0500000000000002E-3</v>
      </c>
      <c r="Y367">
        <v>10100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3.0500000000000002E-3</v>
      </c>
      <c r="AH367">
        <v>2</v>
      </c>
      <c r="AI367">
        <v>28048779</v>
      </c>
      <c r="AJ367">
        <v>391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ROW(Source!A130)</f>
        <v>130</v>
      </c>
      <c r="B368">
        <v>28048791</v>
      </c>
      <c r="C368">
        <v>28048769</v>
      </c>
      <c r="D368">
        <v>25145807</v>
      </c>
      <c r="E368">
        <v>17</v>
      </c>
      <c r="F368">
        <v>1</v>
      </c>
      <c r="G368">
        <v>1</v>
      </c>
      <c r="H368">
        <v>3</v>
      </c>
      <c r="I368" t="s">
        <v>674</v>
      </c>
      <c r="J368" t="s">
        <v>6</v>
      </c>
      <c r="K368" t="s">
        <v>675</v>
      </c>
      <c r="L368">
        <v>1354</v>
      </c>
      <c r="N368">
        <v>1010</v>
      </c>
      <c r="O368" t="s">
        <v>61</v>
      </c>
      <c r="P368" t="s">
        <v>61</v>
      </c>
      <c r="Q368">
        <v>1</v>
      </c>
      <c r="X368">
        <v>2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 t="s">
        <v>6</v>
      </c>
      <c r="AG368">
        <v>2</v>
      </c>
      <c r="AH368">
        <v>3</v>
      </c>
      <c r="AI368">
        <v>-1</v>
      </c>
      <c r="AJ368" t="s">
        <v>6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ROW(Source!A133)</f>
        <v>133</v>
      </c>
      <c r="B369">
        <v>28048804</v>
      </c>
      <c r="C369">
        <v>28048793</v>
      </c>
      <c r="D369">
        <v>25418216</v>
      </c>
      <c r="E369">
        <v>1</v>
      </c>
      <c r="F369">
        <v>1</v>
      </c>
      <c r="G369">
        <v>1</v>
      </c>
      <c r="H369">
        <v>1</v>
      </c>
      <c r="I369" t="s">
        <v>625</v>
      </c>
      <c r="J369" t="s">
        <v>6</v>
      </c>
      <c r="K369" t="s">
        <v>626</v>
      </c>
      <c r="L369">
        <v>1191</v>
      </c>
      <c r="N369">
        <v>1013</v>
      </c>
      <c r="O369" t="s">
        <v>401</v>
      </c>
      <c r="P369" t="s">
        <v>401</v>
      </c>
      <c r="Q369">
        <v>1</v>
      </c>
      <c r="X369">
        <v>20.170000000000002</v>
      </c>
      <c r="Y369">
        <v>0</v>
      </c>
      <c r="Z369">
        <v>0</v>
      </c>
      <c r="AA369">
        <v>0</v>
      </c>
      <c r="AB369">
        <v>9.2899999999999991</v>
      </c>
      <c r="AC369">
        <v>0</v>
      </c>
      <c r="AD369">
        <v>1</v>
      </c>
      <c r="AE369">
        <v>1</v>
      </c>
      <c r="AF369" t="s">
        <v>263</v>
      </c>
      <c r="AG369">
        <v>8.0680000000000014</v>
      </c>
      <c r="AH369">
        <v>2</v>
      </c>
      <c r="AI369">
        <v>28048794</v>
      </c>
      <c r="AJ369">
        <v>393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ROW(Source!A133)</f>
        <v>133</v>
      </c>
      <c r="B370">
        <v>28048805</v>
      </c>
      <c r="C370">
        <v>28048793</v>
      </c>
      <c r="D370">
        <v>25412928</v>
      </c>
      <c r="E370">
        <v>1</v>
      </c>
      <c r="F370">
        <v>1</v>
      </c>
      <c r="G370">
        <v>1</v>
      </c>
      <c r="H370">
        <v>1</v>
      </c>
      <c r="I370" t="s">
        <v>413</v>
      </c>
      <c r="J370" t="s">
        <v>6</v>
      </c>
      <c r="K370" t="s">
        <v>414</v>
      </c>
      <c r="L370">
        <v>1191</v>
      </c>
      <c r="N370">
        <v>1013</v>
      </c>
      <c r="O370" t="s">
        <v>401</v>
      </c>
      <c r="P370" t="s">
        <v>401</v>
      </c>
      <c r="Q370">
        <v>1</v>
      </c>
      <c r="X370">
        <v>0.39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2</v>
      </c>
      <c r="AF370" t="s">
        <v>263</v>
      </c>
      <c r="AG370">
        <v>0.15600000000000003</v>
      </c>
      <c r="AH370">
        <v>2</v>
      </c>
      <c r="AI370">
        <v>28048795</v>
      </c>
      <c r="AJ370">
        <v>394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ROW(Source!A133)</f>
        <v>133</v>
      </c>
      <c r="B371">
        <v>28048806</v>
      </c>
      <c r="C371">
        <v>28048793</v>
      </c>
      <c r="D371">
        <v>25230220</v>
      </c>
      <c r="E371">
        <v>1</v>
      </c>
      <c r="F371">
        <v>1</v>
      </c>
      <c r="G371">
        <v>1</v>
      </c>
      <c r="H371">
        <v>2</v>
      </c>
      <c r="I371" t="s">
        <v>415</v>
      </c>
      <c r="J371" t="s">
        <v>416</v>
      </c>
      <c r="K371" t="s">
        <v>417</v>
      </c>
      <c r="L371">
        <v>1368</v>
      </c>
      <c r="N371">
        <v>1011</v>
      </c>
      <c r="O371" t="s">
        <v>405</v>
      </c>
      <c r="P371" t="s">
        <v>405</v>
      </c>
      <c r="Q371">
        <v>1</v>
      </c>
      <c r="X371">
        <v>0.15</v>
      </c>
      <c r="Y371">
        <v>0</v>
      </c>
      <c r="Z371">
        <v>111.99</v>
      </c>
      <c r="AA371">
        <v>13.5</v>
      </c>
      <c r="AB371">
        <v>0</v>
      </c>
      <c r="AC371">
        <v>0</v>
      </c>
      <c r="AD371">
        <v>1</v>
      </c>
      <c r="AE371">
        <v>0</v>
      </c>
      <c r="AF371" t="s">
        <v>263</v>
      </c>
      <c r="AG371">
        <v>0.06</v>
      </c>
      <c r="AH371">
        <v>2</v>
      </c>
      <c r="AI371">
        <v>28048796</v>
      </c>
      <c r="AJ371">
        <v>395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ROW(Source!A133)</f>
        <v>133</v>
      </c>
      <c r="B372">
        <v>28048807</v>
      </c>
      <c r="C372">
        <v>28048793</v>
      </c>
      <c r="D372">
        <v>25231607</v>
      </c>
      <c r="E372">
        <v>1</v>
      </c>
      <c r="F372">
        <v>1</v>
      </c>
      <c r="G372">
        <v>1</v>
      </c>
      <c r="H372">
        <v>2</v>
      </c>
      <c r="I372" t="s">
        <v>421</v>
      </c>
      <c r="J372" t="s">
        <v>422</v>
      </c>
      <c r="K372" t="s">
        <v>423</v>
      </c>
      <c r="L372">
        <v>1368</v>
      </c>
      <c r="N372">
        <v>1011</v>
      </c>
      <c r="O372" t="s">
        <v>405</v>
      </c>
      <c r="P372" t="s">
        <v>405</v>
      </c>
      <c r="Q372">
        <v>1</v>
      </c>
      <c r="X372">
        <v>0.24</v>
      </c>
      <c r="Y372">
        <v>0</v>
      </c>
      <c r="Z372">
        <v>65.709999999999994</v>
      </c>
      <c r="AA372">
        <v>11.6</v>
      </c>
      <c r="AB372">
        <v>0</v>
      </c>
      <c r="AC372">
        <v>0</v>
      </c>
      <c r="AD372">
        <v>1</v>
      </c>
      <c r="AE372">
        <v>0</v>
      </c>
      <c r="AF372" t="s">
        <v>263</v>
      </c>
      <c r="AG372">
        <v>9.6000000000000002E-2</v>
      </c>
      <c r="AH372">
        <v>2</v>
      </c>
      <c r="AI372">
        <v>28048797</v>
      </c>
      <c r="AJ372">
        <v>396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ROW(Source!A133)</f>
        <v>133</v>
      </c>
      <c r="B373">
        <v>28048808</v>
      </c>
      <c r="C373">
        <v>28048793</v>
      </c>
      <c r="D373">
        <v>25231911</v>
      </c>
      <c r="E373">
        <v>1</v>
      </c>
      <c r="F373">
        <v>1</v>
      </c>
      <c r="G373">
        <v>1</v>
      </c>
      <c r="H373">
        <v>2</v>
      </c>
      <c r="I373" t="s">
        <v>427</v>
      </c>
      <c r="J373" t="s">
        <v>428</v>
      </c>
      <c r="K373" t="s">
        <v>429</v>
      </c>
      <c r="L373">
        <v>1368</v>
      </c>
      <c r="N373">
        <v>1011</v>
      </c>
      <c r="O373" t="s">
        <v>405</v>
      </c>
      <c r="P373" t="s">
        <v>405</v>
      </c>
      <c r="Q373">
        <v>1</v>
      </c>
      <c r="X373">
        <v>0.7</v>
      </c>
      <c r="Y373">
        <v>0</v>
      </c>
      <c r="Z373">
        <v>8.1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263</v>
      </c>
      <c r="AG373">
        <v>0.27999999999999997</v>
      </c>
      <c r="AH373">
        <v>2</v>
      </c>
      <c r="AI373">
        <v>28048798</v>
      </c>
      <c r="AJ373">
        <v>397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ROW(Source!A133)</f>
        <v>133</v>
      </c>
      <c r="B374">
        <v>28048809</v>
      </c>
      <c r="C374">
        <v>28048793</v>
      </c>
      <c r="D374">
        <v>25151438</v>
      </c>
      <c r="E374">
        <v>1</v>
      </c>
      <c r="F374">
        <v>1</v>
      </c>
      <c r="G374">
        <v>1</v>
      </c>
      <c r="H374">
        <v>3</v>
      </c>
      <c r="I374" t="s">
        <v>627</v>
      </c>
      <c r="J374" t="s">
        <v>628</v>
      </c>
      <c r="K374" t="s">
        <v>629</v>
      </c>
      <c r="L374">
        <v>1348</v>
      </c>
      <c r="N374">
        <v>1009</v>
      </c>
      <c r="O374" t="s">
        <v>24</v>
      </c>
      <c r="P374" t="s">
        <v>24</v>
      </c>
      <c r="Q374">
        <v>1000</v>
      </c>
      <c r="X374">
        <v>5.0000000000000001E-4</v>
      </c>
      <c r="Y374">
        <v>10362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262</v>
      </c>
      <c r="AG374">
        <v>0</v>
      </c>
      <c r="AH374">
        <v>2</v>
      </c>
      <c r="AI374">
        <v>28048799</v>
      </c>
      <c r="AJ374">
        <v>398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ROW(Source!A133)</f>
        <v>133</v>
      </c>
      <c r="B375">
        <v>28048810</v>
      </c>
      <c r="C375">
        <v>28048793</v>
      </c>
      <c r="D375">
        <v>25152597</v>
      </c>
      <c r="E375">
        <v>1</v>
      </c>
      <c r="F375">
        <v>1</v>
      </c>
      <c r="G375">
        <v>1</v>
      </c>
      <c r="H375">
        <v>3</v>
      </c>
      <c r="I375" t="s">
        <v>630</v>
      </c>
      <c r="J375" t="s">
        <v>631</v>
      </c>
      <c r="K375" t="s">
        <v>632</v>
      </c>
      <c r="L375">
        <v>1348</v>
      </c>
      <c r="N375">
        <v>1009</v>
      </c>
      <c r="O375" t="s">
        <v>24</v>
      </c>
      <c r="P375" t="s">
        <v>24</v>
      </c>
      <c r="Q375">
        <v>1000</v>
      </c>
      <c r="X375">
        <v>1.99E-3</v>
      </c>
      <c r="Y375">
        <v>15323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262</v>
      </c>
      <c r="AG375">
        <v>0</v>
      </c>
      <c r="AH375">
        <v>2</v>
      </c>
      <c r="AI375">
        <v>28048800</v>
      </c>
      <c r="AJ375">
        <v>399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ROW(Source!A133)</f>
        <v>133</v>
      </c>
      <c r="B376">
        <v>28048811</v>
      </c>
      <c r="C376">
        <v>28048793</v>
      </c>
      <c r="D376">
        <v>25153497</v>
      </c>
      <c r="E376">
        <v>1</v>
      </c>
      <c r="F376">
        <v>1</v>
      </c>
      <c r="G376">
        <v>1</v>
      </c>
      <c r="H376">
        <v>3</v>
      </c>
      <c r="I376" t="s">
        <v>633</v>
      </c>
      <c r="J376" t="s">
        <v>634</v>
      </c>
      <c r="K376" t="s">
        <v>635</v>
      </c>
      <c r="L376">
        <v>1346</v>
      </c>
      <c r="N376">
        <v>1009</v>
      </c>
      <c r="O376" t="s">
        <v>197</v>
      </c>
      <c r="P376" t="s">
        <v>197</v>
      </c>
      <c r="Q376">
        <v>1</v>
      </c>
      <c r="X376">
        <v>0.09</v>
      </c>
      <c r="Y376">
        <v>23.09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262</v>
      </c>
      <c r="AG376">
        <v>0</v>
      </c>
      <c r="AH376">
        <v>2</v>
      </c>
      <c r="AI376">
        <v>28048801</v>
      </c>
      <c r="AJ376">
        <v>400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ROW(Source!A133)</f>
        <v>133</v>
      </c>
      <c r="B377">
        <v>28048812</v>
      </c>
      <c r="C377">
        <v>28048793</v>
      </c>
      <c r="D377">
        <v>25155503</v>
      </c>
      <c r="E377">
        <v>1</v>
      </c>
      <c r="F377">
        <v>1</v>
      </c>
      <c r="G377">
        <v>1</v>
      </c>
      <c r="H377">
        <v>3</v>
      </c>
      <c r="I377" t="s">
        <v>636</v>
      </c>
      <c r="J377" t="s">
        <v>637</v>
      </c>
      <c r="K377" t="s">
        <v>638</v>
      </c>
      <c r="L377">
        <v>1339</v>
      </c>
      <c r="N377">
        <v>1007</v>
      </c>
      <c r="O377" t="s">
        <v>28</v>
      </c>
      <c r="P377" t="s">
        <v>28</v>
      </c>
      <c r="Q377">
        <v>1</v>
      </c>
      <c r="X377">
        <v>1.7999999999999999E-2</v>
      </c>
      <c r="Y377">
        <v>485.9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262</v>
      </c>
      <c r="AG377">
        <v>0</v>
      </c>
      <c r="AH377">
        <v>2</v>
      </c>
      <c r="AI377">
        <v>28048802</v>
      </c>
      <c r="AJ377">
        <v>401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ROW(Source!A133)</f>
        <v>133</v>
      </c>
      <c r="B378">
        <v>28048813</v>
      </c>
      <c r="C378">
        <v>28048793</v>
      </c>
      <c r="D378">
        <v>25174663</v>
      </c>
      <c r="E378">
        <v>1</v>
      </c>
      <c r="F378">
        <v>1</v>
      </c>
      <c r="G378">
        <v>1</v>
      </c>
      <c r="H378">
        <v>3</v>
      </c>
      <c r="I378" t="s">
        <v>639</v>
      </c>
      <c r="J378" t="s">
        <v>640</v>
      </c>
      <c r="K378" t="s">
        <v>641</v>
      </c>
      <c r="L378">
        <v>1348</v>
      </c>
      <c r="N378">
        <v>1009</v>
      </c>
      <c r="O378" t="s">
        <v>24</v>
      </c>
      <c r="P378" t="s">
        <v>24</v>
      </c>
      <c r="Q378">
        <v>1000</v>
      </c>
      <c r="X378">
        <v>3.0500000000000002E-3</v>
      </c>
      <c r="Y378">
        <v>10100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262</v>
      </c>
      <c r="AG378">
        <v>0</v>
      </c>
      <c r="AH378">
        <v>2</v>
      </c>
      <c r="AI378">
        <v>28048803</v>
      </c>
      <c r="AJ378">
        <v>402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ROW(Source!A133)</f>
        <v>133</v>
      </c>
      <c r="B379">
        <v>28048814</v>
      </c>
      <c r="C379">
        <v>28048793</v>
      </c>
      <c r="D379">
        <v>25145807</v>
      </c>
      <c r="E379">
        <v>17</v>
      </c>
      <c r="F379">
        <v>1</v>
      </c>
      <c r="G379">
        <v>1</v>
      </c>
      <c r="H379">
        <v>3</v>
      </c>
      <c r="I379" t="s">
        <v>674</v>
      </c>
      <c r="J379" t="s">
        <v>6</v>
      </c>
      <c r="K379" t="s">
        <v>675</v>
      </c>
      <c r="L379">
        <v>1354</v>
      </c>
      <c r="N379">
        <v>1010</v>
      </c>
      <c r="O379" t="s">
        <v>61</v>
      </c>
      <c r="P379" t="s">
        <v>61</v>
      </c>
      <c r="Q379">
        <v>1</v>
      </c>
      <c r="X379">
        <v>2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 t="s">
        <v>262</v>
      </c>
      <c r="AG379">
        <v>0</v>
      </c>
      <c r="AH379">
        <v>3</v>
      </c>
      <c r="AI379">
        <v>-1</v>
      </c>
      <c r="AJ379" t="s">
        <v>6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ROW(Source!A134)</f>
        <v>134</v>
      </c>
      <c r="B380">
        <v>28048804</v>
      </c>
      <c r="C380">
        <v>28048793</v>
      </c>
      <c r="D380">
        <v>25418216</v>
      </c>
      <c r="E380">
        <v>1</v>
      </c>
      <c r="F380">
        <v>1</v>
      </c>
      <c r="G380">
        <v>1</v>
      </c>
      <c r="H380">
        <v>1</v>
      </c>
      <c r="I380" t="s">
        <v>625</v>
      </c>
      <c r="J380" t="s">
        <v>6</v>
      </c>
      <c r="K380" t="s">
        <v>626</v>
      </c>
      <c r="L380">
        <v>1191</v>
      </c>
      <c r="N380">
        <v>1013</v>
      </c>
      <c r="O380" t="s">
        <v>401</v>
      </c>
      <c r="P380" t="s">
        <v>401</v>
      </c>
      <c r="Q380">
        <v>1</v>
      </c>
      <c r="X380">
        <v>20.170000000000002</v>
      </c>
      <c r="Y380">
        <v>0</v>
      </c>
      <c r="Z380">
        <v>0</v>
      </c>
      <c r="AA380">
        <v>0</v>
      </c>
      <c r="AB380">
        <v>9.2899999999999991</v>
      </c>
      <c r="AC380">
        <v>0</v>
      </c>
      <c r="AD380">
        <v>1</v>
      </c>
      <c r="AE380">
        <v>1</v>
      </c>
      <c r="AF380" t="s">
        <v>263</v>
      </c>
      <c r="AG380">
        <v>8.0680000000000014</v>
      </c>
      <c r="AH380">
        <v>2</v>
      </c>
      <c r="AI380">
        <v>28048794</v>
      </c>
      <c r="AJ380">
        <v>403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ROW(Source!A134)</f>
        <v>134</v>
      </c>
      <c r="B381">
        <v>28048805</v>
      </c>
      <c r="C381">
        <v>28048793</v>
      </c>
      <c r="D381">
        <v>25412928</v>
      </c>
      <c r="E381">
        <v>1</v>
      </c>
      <c r="F381">
        <v>1</v>
      </c>
      <c r="G381">
        <v>1</v>
      </c>
      <c r="H381">
        <v>1</v>
      </c>
      <c r="I381" t="s">
        <v>413</v>
      </c>
      <c r="J381" t="s">
        <v>6</v>
      </c>
      <c r="K381" t="s">
        <v>414</v>
      </c>
      <c r="L381">
        <v>1191</v>
      </c>
      <c r="N381">
        <v>1013</v>
      </c>
      <c r="O381" t="s">
        <v>401</v>
      </c>
      <c r="P381" t="s">
        <v>401</v>
      </c>
      <c r="Q381">
        <v>1</v>
      </c>
      <c r="X381">
        <v>0.39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2</v>
      </c>
      <c r="AF381" t="s">
        <v>263</v>
      </c>
      <c r="AG381">
        <v>0.15600000000000003</v>
      </c>
      <c r="AH381">
        <v>2</v>
      </c>
      <c r="AI381">
        <v>28048795</v>
      </c>
      <c r="AJ381">
        <v>404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ROW(Source!A134)</f>
        <v>134</v>
      </c>
      <c r="B382">
        <v>28048806</v>
      </c>
      <c r="C382">
        <v>28048793</v>
      </c>
      <c r="D382">
        <v>25230220</v>
      </c>
      <c r="E382">
        <v>1</v>
      </c>
      <c r="F382">
        <v>1</v>
      </c>
      <c r="G382">
        <v>1</v>
      </c>
      <c r="H382">
        <v>2</v>
      </c>
      <c r="I382" t="s">
        <v>415</v>
      </c>
      <c r="J382" t="s">
        <v>416</v>
      </c>
      <c r="K382" t="s">
        <v>417</v>
      </c>
      <c r="L382">
        <v>1368</v>
      </c>
      <c r="N382">
        <v>1011</v>
      </c>
      <c r="O382" t="s">
        <v>405</v>
      </c>
      <c r="P382" t="s">
        <v>405</v>
      </c>
      <c r="Q382">
        <v>1</v>
      </c>
      <c r="X382">
        <v>0.15</v>
      </c>
      <c r="Y382">
        <v>0</v>
      </c>
      <c r="Z382">
        <v>111.99</v>
      </c>
      <c r="AA382">
        <v>13.5</v>
      </c>
      <c r="AB382">
        <v>0</v>
      </c>
      <c r="AC382">
        <v>0</v>
      </c>
      <c r="AD382">
        <v>1</v>
      </c>
      <c r="AE382">
        <v>0</v>
      </c>
      <c r="AF382" t="s">
        <v>263</v>
      </c>
      <c r="AG382">
        <v>0.06</v>
      </c>
      <c r="AH382">
        <v>2</v>
      </c>
      <c r="AI382">
        <v>28048796</v>
      </c>
      <c r="AJ382">
        <v>405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ROW(Source!A134)</f>
        <v>134</v>
      </c>
      <c r="B383">
        <v>28048807</v>
      </c>
      <c r="C383">
        <v>28048793</v>
      </c>
      <c r="D383">
        <v>25231607</v>
      </c>
      <c r="E383">
        <v>1</v>
      </c>
      <c r="F383">
        <v>1</v>
      </c>
      <c r="G383">
        <v>1</v>
      </c>
      <c r="H383">
        <v>2</v>
      </c>
      <c r="I383" t="s">
        <v>421</v>
      </c>
      <c r="J383" t="s">
        <v>422</v>
      </c>
      <c r="K383" t="s">
        <v>423</v>
      </c>
      <c r="L383">
        <v>1368</v>
      </c>
      <c r="N383">
        <v>1011</v>
      </c>
      <c r="O383" t="s">
        <v>405</v>
      </c>
      <c r="P383" t="s">
        <v>405</v>
      </c>
      <c r="Q383">
        <v>1</v>
      </c>
      <c r="X383">
        <v>0.24</v>
      </c>
      <c r="Y383">
        <v>0</v>
      </c>
      <c r="Z383">
        <v>65.709999999999994</v>
      </c>
      <c r="AA383">
        <v>11.6</v>
      </c>
      <c r="AB383">
        <v>0</v>
      </c>
      <c r="AC383">
        <v>0</v>
      </c>
      <c r="AD383">
        <v>1</v>
      </c>
      <c r="AE383">
        <v>0</v>
      </c>
      <c r="AF383" t="s">
        <v>263</v>
      </c>
      <c r="AG383">
        <v>9.6000000000000002E-2</v>
      </c>
      <c r="AH383">
        <v>2</v>
      </c>
      <c r="AI383">
        <v>28048797</v>
      </c>
      <c r="AJ383">
        <v>406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ROW(Source!A134)</f>
        <v>134</v>
      </c>
      <c r="B384">
        <v>28048808</v>
      </c>
      <c r="C384">
        <v>28048793</v>
      </c>
      <c r="D384">
        <v>25231911</v>
      </c>
      <c r="E384">
        <v>1</v>
      </c>
      <c r="F384">
        <v>1</v>
      </c>
      <c r="G384">
        <v>1</v>
      </c>
      <c r="H384">
        <v>2</v>
      </c>
      <c r="I384" t="s">
        <v>427</v>
      </c>
      <c r="J384" t="s">
        <v>428</v>
      </c>
      <c r="K384" t="s">
        <v>429</v>
      </c>
      <c r="L384">
        <v>1368</v>
      </c>
      <c r="N384">
        <v>1011</v>
      </c>
      <c r="O384" t="s">
        <v>405</v>
      </c>
      <c r="P384" t="s">
        <v>405</v>
      </c>
      <c r="Q384">
        <v>1</v>
      </c>
      <c r="X384">
        <v>0.7</v>
      </c>
      <c r="Y384">
        <v>0</v>
      </c>
      <c r="Z384">
        <v>8.1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263</v>
      </c>
      <c r="AG384">
        <v>0.27999999999999997</v>
      </c>
      <c r="AH384">
        <v>2</v>
      </c>
      <c r="AI384">
        <v>28048798</v>
      </c>
      <c r="AJ384">
        <v>407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ROW(Source!A134)</f>
        <v>134</v>
      </c>
      <c r="B385">
        <v>28048809</v>
      </c>
      <c r="C385">
        <v>28048793</v>
      </c>
      <c r="D385">
        <v>25151438</v>
      </c>
      <c r="E385">
        <v>1</v>
      </c>
      <c r="F385">
        <v>1</v>
      </c>
      <c r="G385">
        <v>1</v>
      </c>
      <c r="H385">
        <v>3</v>
      </c>
      <c r="I385" t="s">
        <v>627</v>
      </c>
      <c r="J385" t="s">
        <v>628</v>
      </c>
      <c r="K385" t="s">
        <v>629</v>
      </c>
      <c r="L385">
        <v>1348</v>
      </c>
      <c r="N385">
        <v>1009</v>
      </c>
      <c r="O385" t="s">
        <v>24</v>
      </c>
      <c r="P385" t="s">
        <v>24</v>
      </c>
      <c r="Q385">
        <v>1000</v>
      </c>
      <c r="X385">
        <v>5.0000000000000001E-4</v>
      </c>
      <c r="Y385">
        <v>10362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262</v>
      </c>
      <c r="AG385">
        <v>0</v>
      </c>
      <c r="AH385">
        <v>2</v>
      </c>
      <c r="AI385">
        <v>28048799</v>
      </c>
      <c r="AJ385">
        <v>408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ROW(Source!A134)</f>
        <v>134</v>
      </c>
      <c r="B386">
        <v>28048810</v>
      </c>
      <c r="C386">
        <v>28048793</v>
      </c>
      <c r="D386">
        <v>25152597</v>
      </c>
      <c r="E386">
        <v>1</v>
      </c>
      <c r="F386">
        <v>1</v>
      </c>
      <c r="G386">
        <v>1</v>
      </c>
      <c r="H386">
        <v>3</v>
      </c>
      <c r="I386" t="s">
        <v>630</v>
      </c>
      <c r="J386" t="s">
        <v>631</v>
      </c>
      <c r="K386" t="s">
        <v>632</v>
      </c>
      <c r="L386">
        <v>1348</v>
      </c>
      <c r="N386">
        <v>1009</v>
      </c>
      <c r="O386" t="s">
        <v>24</v>
      </c>
      <c r="P386" t="s">
        <v>24</v>
      </c>
      <c r="Q386">
        <v>1000</v>
      </c>
      <c r="X386">
        <v>1.99E-3</v>
      </c>
      <c r="Y386">
        <v>15323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262</v>
      </c>
      <c r="AG386">
        <v>0</v>
      </c>
      <c r="AH386">
        <v>2</v>
      </c>
      <c r="AI386">
        <v>28048800</v>
      </c>
      <c r="AJ386">
        <v>409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ROW(Source!A134)</f>
        <v>134</v>
      </c>
      <c r="B387">
        <v>28048811</v>
      </c>
      <c r="C387">
        <v>28048793</v>
      </c>
      <c r="D387">
        <v>25153497</v>
      </c>
      <c r="E387">
        <v>1</v>
      </c>
      <c r="F387">
        <v>1</v>
      </c>
      <c r="G387">
        <v>1</v>
      </c>
      <c r="H387">
        <v>3</v>
      </c>
      <c r="I387" t="s">
        <v>633</v>
      </c>
      <c r="J387" t="s">
        <v>634</v>
      </c>
      <c r="K387" t="s">
        <v>635</v>
      </c>
      <c r="L387">
        <v>1346</v>
      </c>
      <c r="N387">
        <v>1009</v>
      </c>
      <c r="O387" t="s">
        <v>197</v>
      </c>
      <c r="P387" t="s">
        <v>197</v>
      </c>
      <c r="Q387">
        <v>1</v>
      </c>
      <c r="X387">
        <v>0.09</v>
      </c>
      <c r="Y387">
        <v>23.09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262</v>
      </c>
      <c r="AG387">
        <v>0</v>
      </c>
      <c r="AH387">
        <v>2</v>
      </c>
      <c r="AI387">
        <v>28048801</v>
      </c>
      <c r="AJ387">
        <v>410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ROW(Source!A134)</f>
        <v>134</v>
      </c>
      <c r="B388">
        <v>28048812</v>
      </c>
      <c r="C388">
        <v>28048793</v>
      </c>
      <c r="D388">
        <v>25155503</v>
      </c>
      <c r="E388">
        <v>1</v>
      </c>
      <c r="F388">
        <v>1</v>
      </c>
      <c r="G388">
        <v>1</v>
      </c>
      <c r="H388">
        <v>3</v>
      </c>
      <c r="I388" t="s">
        <v>636</v>
      </c>
      <c r="J388" t="s">
        <v>637</v>
      </c>
      <c r="K388" t="s">
        <v>638</v>
      </c>
      <c r="L388">
        <v>1339</v>
      </c>
      <c r="N388">
        <v>1007</v>
      </c>
      <c r="O388" t="s">
        <v>28</v>
      </c>
      <c r="P388" t="s">
        <v>28</v>
      </c>
      <c r="Q388">
        <v>1</v>
      </c>
      <c r="X388">
        <v>1.7999999999999999E-2</v>
      </c>
      <c r="Y388">
        <v>485.9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262</v>
      </c>
      <c r="AG388">
        <v>0</v>
      </c>
      <c r="AH388">
        <v>2</v>
      </c>
      <c r="AI388">
        <v>28048802</v>
      </c>
      <c r="AJ388">
        <v>411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ROW(Source!A134)</f>
        <v>134</v>
      </c>
      <c r="B389">
        <v>28048813</v>
      </c>
      <c r="C389">
        <v>28048793</v>
      </c>
      <c r="D389">
        <v>25174663</v>
      </c>
      <c r="E389">
        <v>1</v>
      </c>
      <c r="F389">
        <v>1</v>
      </c>
      <c r="G389">
        <v>1</v>
      </c>
      <c r="H389">
        <v>3</v>
      </c>
      <c r="I389" t="s">
        <v>639</v>
      </c>
      <c r="J389" t="s">
        <v>640</v>
      </c>
      <c r="K389" t="s">
        <v>641</v>
      </c>
      <c r="L389">
        <v>1348</v>
      </c>
      <c r="N389">
        <v>1009</v>
      </c>
      <c r="O389" t="s">
        <v>24</v>
      </c>
      <c r="P389" t="s">
        <v>24</v>
      </c>
      <c r="Q389">
        <v>1000</v>
      </c>
      <c r="X389">
        <v>3.0500000000000002E-3</v>
      </c>
      <c r="Y389">
        <v>10100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262</v>
      </c>
      <c r="AG389">
        <v>0</v>
      </c>
      <c r="AH389">
        <v>2</v>
      </c>
      <c r="AI389">
        <v>28048803</v>
      </c>
      <c r="AJ389">
        <v>412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ROW(Source!A134)</f>
        <v>134</v>
      </c>
      <c r="B390">
        <v>28048814</v>
      </c>
      <c r="C390">
        <v>28048793</v>
      </c>
      <c r="D390">
        <v>25145807</v>
      </c>
      <c r="E390">
        <v>17</v>
      </c>
      <c r="F390">
        <v>1</v>
      </c>
      <c r="G390">
        <v>1</v>
      </c>
      <c r="H390">
        <v>3</v>
      </c>
      <c r="I390" t="s">
        <v>674</v>
      </c>
      <c r="J390" t="s">
        <v>6</v>
      </c>
      <c r="K390" t="s">
        <v>675</v>
      </c>
      <c r="L390">
        <v>1354</v>
      </c>
      <c r="N390">
        <v>1010</v>
      </c>
      <c r="O390" t="s">
        <v>61</v>
      </c>
      <c r="P390" t="s">
        <v>61</v>
      </c>
      <c r="Q390">
        <v>1</v>
      </c>
      <c r="X390">
        <v>2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 t="s">
        <v>262</v>
      </c>
      <c r="AG390">
        <v>0</v>
      </c>
      <c r="AH390">
        <v>3</v>
      </c>
      <c r="AI390">
        <v>-1</v>
      </c>
      <c r="AJ390" t="s">
        <v>6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ROW(Source!A135)</f>
        <v>135</v>
      </c>
      <c r="B391">
        <v>28048831</v>
      </c>
      <c r="C391">
        <v>28048815</v>
      </c>
      <c r="D391">
        <v>25419089</v>
      </c>
      <c r="E391">
        <v>1</v>
      </c>
      <c r="F391">
        <v>1</v>
      </c>
      <c r="G391">
        <v>1</v>
      </c>
      <c r="H391">
        <v>1</v>
      </c>
      <c r="I391" t="s">
        <v>524</v>
      </c>
      <c r="J391" t="s">
        <v>6</v>
      </c>
      <c r="K391" t="s">
        <v>525</v>
      </c>
      <c r="L391">
        <v>1191</v>
      </c>
      <c r="N391">
        <v>1013</v>
      </c>
      <c r="O391" t="s">
        <v>401</v>
      </c>
      <c r="P391" t="s">
        <v>401</v>
      </c>
      <c r="Q391">
        <v>1</v>
      </c>
      <c r="X391">
        <v>7.46</v>
      </c>
      <c r="Y391">
        <v>0</v>
      </c>
      <c r="Z391">
        <v>0</v>
      </c>
      <c r="AA391">
        <v>0</v>
      </c>
      <c r="AB391">
        <v>9.6199999999999992</v>
      </c>
      <c r="AC391">
        <v>0</v>
      </c>
      <c r="AD391">
        <v>1</v>
      </c>
      <c r="AE391">
        <v>1</v>
      </c>
      <c r="AF391" t="s">
        <v>73</v>
      </c>
      <c r="AG391">
        <v>8.5789999999999988</v>
      </c>
      <c r="AH391">
        <v>2</v>
      </c>
      <c r="AI391">
        <v>28048816</v>
      </c>
      <c r="AJ391">
        <v>413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ROW(Source!A135)</f>
        <v>135</v>
      </c>
      <c r="B392">
        <v>28048832</v>
      </c>
      <c r="C392">
        <v>28048815</v>
      </c>
      <c r="D392">
        <v>25412928</v>
      </c>
      <c r="E392">
        <v>1</v>
      </c>
      <c r="F392">
        <v>1</v>
      </c>
      <c r="G392">
        <v>1</v>
      </c>
      <c r="H392">
        <v>1</v>
      </c>
      <c r="I392" t="s">
        <v>413</v>
      </c>
      <c r="J392" t="s">
        <v>6</v>
      </c>
      <c r="K392" t="s">
        <v>414</v>
      </c>
      <c r="L392">
        <v>1191</v>
      </c>
      <c r="N392">
        <v>1013</v>
      </c>
      <c r="O392" t="s">
        <v>401</v>
      </c>
      <c r="P392" t="s">
        <v>401</v>
      </c>
      <c r="Q392">
        <v>1</v>
      </c>
      <c r="X392">
        <v>0.03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2</v>
      </c>
      <c r="AF392" t="s">
        <v>72</v>
      </c>
      <c r="AG392">
        <v>3.7499999999999999E-2</v>
      </c>
      <c r="AH392">
        <v>2</v>
      </c>
      <c r="AI392">
        <v>28048817</v>
      </c>
      <c r="AJ392">
        <v>414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ROW(Source!A135)</f>
        <v>135</v>
      </c>
      <c r="B393">
        <v>28048833</v>
      </c>
      <c r="C393">
        <v>28048815</v>
      </c>
      <c r="D393">
        <v>25230118</v>
      </c>
      <c r="E393">
        <v>1</v>
      </c>
      <c r="F393">
        <v>1</v>
      </c>
      <c r="G393">
        <v>1</v>
      </c>
      <c r="H393">
        <v>2</v>
      </c>
      <c r="I393" t="s">
        <v>642</v>
      </c>
      <c r="J393" t="s">
        <v>643</v>
      </c>
      <c r="K393" t="s">
        <v>644</v>
      </c>
      <c r="L393">
        <v>1368</v>
      </c>
      <c r="N393">
        <v>1011</v>
      </c>
      <c r="O393" t="s">
        <v>405</v>
      </c>
      <c r="P393" t="s">
        <v>405</v>
      </c>
      <c r="Q393">
        <v>1</v>
      </c>
      <c r="X393">
        <v>0.01</v>
      </c>
      <c r="Y393">
        <v>0</v>
      </c>
      <c r="Z393">
        <v>86.4</v>
      </c>
      <c r="AA393">
        <v>13.5</v>
      </c>
      <c r="AB393">
        <v>0</v>
      </c>
      <c r="AC393">
        <v>0</v>
      </c>
      <c r="AD393">
        <v>1</v>
      </c>
      <c r="AE393">
        <v>0</v>
      </c>
      <c r="AF393" t="s">
        <v>72</v>
      </c>
      <c r="AG393">
        <v>1.2500000000000001E-2</v>
      </c>
      <c r="AH393">
        <v>2</v>
      </c>
      <c r="AI393">
        <v>28048818</v>
      </c>
      <c r="AJ393">
        <v>415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ROW(Source!A135)</f>
        <v>135</v>
      </c>
      <c r="B394">
        <v>28048834</v>
      </c>
      <c r="C394">
        <v>28048815</v>
      </c>
      <c r="D394">
        <v>25230220</v>
      </c>
      <c r="E394">
        <v>1</v>
      </c>
      <c r="F394">
        <v>1</v>
      </c>
      <c r="G394">
        <v>1</v>
      </c>
      <c r="H394">
        <v>2</v>
      </c>
      <c r="I394" t="s">
        <v>415</v>
      </c>
      <c r="J394" t="s">
        <v>416</v>
      </c>
      <c r="K394" t="s">
        <v>417</v>
      </c>
      <c r="L394">
        <v>1368</v>
      </c>
      <c r="N394">
        <v>1011</v>
      </c>
      <c r="O394" t="s">
        <v>405</v>
      </c>
      <c r="P394" t="s">
        <v>405</v>
      </c>
      <c r="Q394">
        <v>1</v>
      </c>
      <c r="X394">
        <v>0.01</v>
      </c>
      <c r="Y394">
        <v>0</v>
      </c>
      <c r="Z394">
        <v>111.99</v>
      </c>
      <c r="AA394">
        <v>13.5</v>
      </c>
      <c r="AB394">
        <v>0</v>
      </c>
      <c r="AC394">
        <v>0</v>
      </c>
      <c r="AD394">
        <v>1</v>
      </c>
      <c r="AE394">
        <v>0</v>
      </c>
      <c r="AF394" t="s">
        <v>72</v>
      </c>
      <c r="AG394">
        <v>1.2500000000000001E-2</v>
      </c>
      <c r="AH394">
        <v>2</v>
      </c>
      <c r="AI394">
        <v>28048819</v>
      </c>
      <c r="AJ394">
        <v>416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ROW(Source!A135)</f>
        <v>135</v>
      </c>
      <c r="B395">
        <v>28048835</v>
      </c>
      <c r="C395">
        <v>28048815</v>
      </c>
      <c r="D395">
        <v>25231607</v>
      </c>
      <c r="E395">
        <v>1</v>
      </c>
      <c r="F395">
        <v>1</v>
      </c>
      <c r="G395">
        <v>1</v>
      </c>
      <c r="H395">
        <v>2</v>
      </c>
      <c r="I395" t="s">
        <v>421</v>
      </c>
      <c r="J395" t="s">
        <v>422</v>
      </c>
      <c r="K395" t="s">
        <v>423</v>
      </c>
      <c r="L395">
        <v>1368</v>
      </c>
      <c r="N395">
        <v>1011</v>
      </c>
      <c r="O395" t="s">
        <v>405</v>
      </c>
      <c r="P395" t="s">
        <v>405</v>
      </c>
      <c r="Q395">
        <v>1</v>
      </c>
      <c r="X395">
        <v>0.01</v>
      </c>
      <c r="Y395">
        <v>0</v>
      </c>
      <c r="Z395">
        <v>65.709999999999994</v>
      </c>
      <c r="AA395">
        <v>11.6</v>
      </c>
      <c r="AB395">
        <v>0</v>
      </c>
      <c r="AC395">
        <v>0</v>
      </c>
      <c r="AD395">
        <v>1</v>
      </c>
      <c r="AE395">
        <v>0</v>
      </c>
      <c r="AF395" t="s">
        <v>72</v>
      </c>
      <c r="AG395">
        <v>1.2500000000000001E-2</v>
      </c>
      <c r="AH395">
        <v>2</v>
      </c>
      <c r="AI395">
        <v>28048820</v>
      </c>
      <c r="AJ395">
        <v>417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ROW(Source!A135)</f>
        <v>135</v>
      </c>
      <c r="B396">
        <v>28048836</v>
      </c>
      <c r="C396">
        <v>28048815</v>
      </c>
      <c r="D396">
        <v>25231842</v>
      </c>
      <c r="E396">
        <v>1</v>
      </c>
      <c r="F396">
        <v>1</v>
      </c>
      <c r="G396">
        <v>1</v>
      </c>
      <c r="H396">
        <v>2</v>
      </c>
      <c r="I396" t="s">
        <v>424</v>
      </c>
      <c r="J396" t="s">
        <v>425</v>
      </c>
      <c r="K396" t="s">
        <v>426</v>
      </c>
      <c r="L396">
        <v>1368</v>
      </c>
      <c r="N396">
        <v>1011</v>
      </c>
      <c r="O396" t="s">
        <v>405</v>
      </c>
      <c r="P396" t="s">
        <v>405</v>
      </c>
      <c r="Q396">
        <v>1</v>
      </c>
      <c r="X396">
        <v>1.84</v>
      </c>
      <c r="Y396">
        <v>0</v>
      </c>
      <c r="Z396">
        <v>1.2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72</v>
      </c>
      <c r="AG396">
        <v>2.3000000000000003</v>
      </c>
      <c r="AH396">
        <v>2</v>
      </c>
      <c r="AI396">
        <v>28048821</v>
      </c>
      <c r="AJ396">
        <v>418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ROW(Source!A135)</f>
        <v>135</v>
      </c>
      <c r="B397">
        <v>28048837</v>
      </c>
      <c r="C397">
        <v>28048815</v>
      </c>
      <c r="D397">
        <v>25231911</v>
      </c>
      <c r="E397">
        <v>1</v>
      </c>
      <c r="F397">
        <v>1</v>
      </c>
      <c r="G397">
        <v>1</v>
      </c>
      <c r="H397">
        <v>2</v>
      </c>
      <c r="I397" t="s">
        <v>427</v>
      </c>
      <c r="J397" t="s">
        <v>428</v>
      </c>
      <c r="K397" t="s">
        <v>429</v>
      </c>
      <c r="L397">
        <v>1368</v>
      </c>
      <c r="N397">
        <v>1011</v>
      </c>
      <c r="O397" t="s">
        <v>405</v>
      </c>
      <c r="P397" t="s">
        <v>405</v>
      </c>
      <c r="Q397">
        <v>1</v>
      </c>
      <c r="X397">
        <v>0.82</v>
      </c>
      <c r="Y397">
        <v>0</v>
      </c>
      <c r="Z397">
        <v>8.1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72</v>
      </c>
      <c r="AG397">
        <v>1.0249999999999999</v>
      </c>
      <c r="AH397">
        <v>2</v>
      </c>
      <c r="AI397">
        <v>28048822</v>
      </c>
      <c r="AJ397">
        <v>419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ROW(Source!A135)</f>
        <v>135</v>
      </c>
      <c r="B398">
        <v>28048838</v>
      </c>
      <c r="C398">
        <v>28048815</v>
      </c>
      <c r="D398">
        <v>25147944</v>
      </c>
      <c r="E398">
        <v>1</v>
      </c>
      <c r="F398">
        <v>1</v>
      </c>
      <c r="G398">
        <v>1</v>
      </c>
      <c r="H398">
        <v>3</v>
      </c>
      <c r="I398" t="s">
        <v>645</v>
      </c>
      <c r="J398" t="s">
        <v>646</v>
      </c>
      <c r="K398" t="s">
        <v>647</v>
      </c>
      <c r="L398">
        <v>1356</v>
      </c>
      <c r="N398">
        <v>1010</v>
      </c>
      <c r="O398" t="s">
        <v>511</v>
      </c>
      <c r="P398" t="s">
        <v>511</v>
      </c>
      <c r="Q398">
        <v>1000</v>
      </c>
      <c r="X398">
        <v>1E-3</v>
      </c>
      <c r="Y398">
        <v>5650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6</v>
      </c>
      <c r="AG398">
        <v>1E-3</v>
      </c>
      <c r="AH398">
        <v>2</v>
      </c>
      <c r="AI398">
        <v>28048823</v>
      </c>
      <c r="AJ398">
        <v>420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ROW(Source!A135)</f>
        <v>135</v>
      </c>
      <c r="B399">
        <v>28048839</v>
      </c>
      <c r="C399">
        <v>28048815</v>
      </c>
      <c r="D399">
        <v>25148309</v>
      </c>
      <c r="E399">
        <v>1</v>
      </c>
      <c r="F399">
        <v>1</v>
      </c>
      <c r="G399">
        <v>1</v>
      </c>
      <c r="H399">
        <v>3</v>
      </c>
      <c r="I399" t="s">
        <v>648</v>
      </c>
      <c r="J399" t="s">
        <v>649</v>
      </c>
      <c r="K399" t="s">
        <v>650</v>
      </c>
      <c r="L399">
        <v>1339</v>
      </c>
      <c r="N399">
        <v>1007</v>
      </c>
      <c r="O399" t="s">
        <v>28</v>
      </c>
      <c r="P399" t="s">
        <v>28</v>
      </c>
      <c r="Q399">
        <v>1</v>
      </c>
      <c r="X399">
        <v>3.2000000000000001E-2</v>
      </c>
      <c r="Y399">
        <v>38.51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6</v>
      </c>
      <c r="AG399">
        <v>3.2000000000000001E-2</v>
      </c>
      <c r="AH399">
        <v>2</v>
      </c>
      <c r="AI399">
        <v>28048824</v>
      </c>
      <c r="AJ399">
        <v>421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ROW(Source!A135)</f>
        <v>135</v>
      </c>
      <c r="B400">
        <v>28048840</v>
      </c>
      <c r="C400">
        <v>28048815</v>
      </c>
      <c r="D400">
        <v>25148328</v>
      </c>
      <c r="E400">
        <v>1</v>
      </c>
      <c r="F400">
        <v>1</v>
      </c>
      <c r="G400">
        <v>1</v>
      </c>
      <c r="H400">
        <v>3</v>
      </c>
      <c r="I400" t="s">
        <v>430</v>
      </c>
      <c r="J400" t="s">
        <v>431</v>
      </c>
      <c r="K400" t="s">
        <v>432</v>
      </c>
      <c r="L400">
        <v>1339</v>
      </c>
      <c r="N400">
        <v>1007</v>
      </c>
      <c r="O400" t="s">
        <v>28</v>
      </c>
      <c r="P400" t="s">
        <v>28</v>
      </c>
      <c r="Q400">
        <v>1</v>
      </c>
      <c r="X400">
        <v>0.13900000000000001</v>
      </c>
      <c r="Y400">
        <v>6.22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6</v>
      </c>
      <c r="AG400">
        <v>0.13900000000000001</v>
      </c>
      <c r="AH400">
        <v>2</v>
      </c>
      <c r="AI400">
        <v>28048825</v>
      </c>
      <c r="AJ400">
        <v>422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ROW(Source!A135)</f>
        <v>135</v>
      </c>
      <c r="B401">
        <v>28048841</v>
      </c>
      <c r="C401">
        <v>28048815</v>
      </c>
      <c r="D401">
        <v>25151438</v>
      </c>
      <c r="E401">
        <v>1</v>
      </c>
      <c r="F401">
        <v>1</v>
      </c>
      <c r="G401">
        <v>1</v>
      </c>
      <c r="H401">
        <v>3</v>
      </c>
      <c r="I401" t="s">
        <v>627</v>
      </c>
      <c r="J401" t="s">
        <v>628</v>
      </c>
      <c r="K401" t="s">
        <v>629</v>
      </c>
      <c r="L401">
        <v>1348</v>
      </c>
      <c r="N401">
        <v>1009</v>
      </c>
      <c r="O401" t="s">
        <v>24</v>
      </c>
      <c r="P401" t="s">
        <v>24</v>
      </c>
      <c r="Q401">
        <v>1000</v>
      </c>
      <c r="X401">
        <v>3.6000000000000002E-4</v>
      </c>
      <c r="Y401">
        <v>10362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6</v>
      </c>
      <c r="AG401">
        <v>3.6000000000000002E-4</v>
      </c>
      <c r="AH401">
        <v>2</v>
      </c>
      <c r="AI401">
        <v>28048826</v>
      </c>
      <c r="AJ401">
        <v>423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ROW(Source!A135)</f>
        <v>135</v>
      </c>
      <c r="B402">
        <v>28048842</v>
      </c>
      <c r="C402">
        <v>28048815</v>
      </c>
      <c r="D402">
        <v>25152598</v>
      </c>
      <c r="E402">
        <v>1</v>
      </c>
      <c r="F402">
        <v>1</v>
      </c>
      <c r="G402">
        <v>1</v>
      </c>
      <c r="H402">
        <v>3</v>
      </c>
      <c r="I402" t="s">
        <v>651</v>
      </c>
      <c r="J402" t="s">
        <v>652</v>
      </c>
      <c r="K402" t="s">
        <v>653</v>
      </c>
      <c r="L402">
        <v>1348</v>
      </c>
      <c r="N402">
        <v>1009</v>
      </c>
      <c r="O402" t="s">
        <v>24</v>
      </c>
      <c r="P402" t="s">
        <v>24</v>
      </c>
      <c r="Q402">
        <v>1000</v>
      </c>
      <c r="X402">
        <v>1.4E-3</v>
      </c>
      <c r="Y402">
        <v>14830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1.4E-3</v>
      </c>
      <c r="AH402">
        <v>2</v>
      </c>
      <c r="AI402">
        <v>28048827</v>
      </c>
      <c r="AJ402">
        <v>424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ROW(Source!A135)</f>
        <v>135</v>
      </c>
      <c r="B403">
        <v>28048843</v>
      </c>
      <c r="C403">
        <v>28048815</v>
      </c>
      <c r="D403">
        <v>25145846</v>
      </c>
      <c r="E403">
        <v>17</v>
      </c>
      <c r="F403">
        <v>1</v>
      </c>
      <c r="G403">
        <v>1</v>
      </c>
      <c r="H403">
        <v>3</v>
      </c>
      <c r="I403" t="s">
        <v>676</v>
      </c>
      <c r="J403" t="s">
        <v>6</v>
      </c>
      <c r="K403" t="s">
        <v>677</v>
      </c>
      <c r="L403">
        <v>1354</v>
      </c>
      <c r="N403">
        <v>1010</v>
      </c>
      <c r="O403" t="s">
        <v>61</v>
      </c>
      <c r="P403" t="s">
        <v>61</v>
      </c>
      <c r="Q403">
        <v>1</v>
      </c>
      <c r="X403">
        <v>1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 t="s">
        <v>6</v>
      </c>
      <c r="AG403">
        <v>1</v>
      </c>
      <c r="AH403">
        <v>3</v>
      </c>
      <c r="AI403">
        <v>-1</v>
      </c>
      <c r="AJ403" t="s">
        <v>6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ROW(Source!A135)</f>
        <v>135</v>
      </c>
      <c r="B404">
        <v>28048844</v>
      </c>
      <c r="C404">
        <v>28048815</v>
      </c>
      <c r="D404">
        <v>25209906</v>
      </c>
      <c r="E404">
        <v>1</v>
      </c>
      <c r="F404">
        <v>1</v>
      </c>
      <c r="G404">
        <v>1</v>
      </c>
      <c r="H404">
        <v>3</v>
      </c>
      <c r="I404" t="s">
        <v>654</v>
      </c>
      <c r="J404" t="s">
        <v>655</v>
      </c>
      <c r="K404" t="s">
        <v>656</v>
      </c>
      <c r="L404">
        <v>1301</v>
      </c>
      <c r="N404">
        <v>1003</v>
      </c>
      <c r="O404" t="s">
        <v>657</v>
      </c>
      <c r="P404" t="s">
        <v>657</v>
      </c>
      <c r="Q404">
        <v>1</v>
      </c>
      <c r="X404">
        <v>0.4</v>
      </c>
      <c r="Y404">
        <v>81.61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6</v>
      </c>
      <c r="AG404">
        <v>0.4</v>
      </c>
      <c r="AH404">
        <v>2</v>
      </c>
      <c r="AI404">
        <v>28048829</v>
      </c>
      <c r="AJ404">
        <v>425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ROW(Source!A135)</f>
        <v>135</v>
      </c>
      <c r="B405">
        <v>28048845</v>
      </c>
      <c r="C405">
        <v>28048815</v>
      </c>
      <c r="D405">
        <v>25145807</v>
      </c>
      <c r="E405">
        <v>17</v>
      </c>
      <c r="F405">
        <v>1</v>
      </c>
      <c r="G405">
        <v>1</v>
      </c>
      <c r="H405">
        <v>3</v>
      </c>
      <c r="I405" t="s">
        <v>674</v>
      </c>
      <c r="J405" t="s">
        <v>6</v>
      </c>
      <c r="K405" t="s">
        <v>675</v>
      </c>
      <c r="L405">
        <v>1354</v>
      </c>
      <c r="N405">
        <v>1010</v>
      </c>
      <c r="O405" t="s">
        <v>61</v>
      </c>
      <c r="P405" t="s">
        <v>61</v>
      </c>
      <c r="Q405">
        <v>1</v>
      </c>
      <c r="X405">
        <v>1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 t="s">
        <v>6</v>
      </c>
      <c r="AG405">
        <v>1</v>
      </c>
      <c r="AH405">
        <v>3</v>
      </c>
      <c r="AI405">
        <v>-1</v>
      </c>
      <c r="AJ405" t="s">
        <v>6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ROW(Source!A136)</f>
        <v>136</v>
      </c>
      <c r="B406">
        <v>28048831</v>
      </c>
      <c r="C406">
        <v>28048815</v>
      </c>
      <c r="D406">
        <v>25419089</v>
      </c>
      <c r="E406">
        <v>1</v>
      </c>
      <c r="F406">
        <v>1</v>
      </c>
      <c r="G406">
        <v>1</v>
      </c>
      <c r="H406">
        <v>1</v>
      </c>
      <c r="I406" t="s">
        <v>524</v>
      </c>
      <c r="J406" t="s">
        <v>6</v>
      </c>
      <c r="K406" t="s">
        <v>525</v>
      </c>
      <c r="L406">
        <v>1191</v>
      </c>
      <c r="N406">
        <v>1013</v>
      </c>
      <c r="O406" t="s">
        <v>401</v>
      </c>
      <c r="P406" t="s">
        <v>401</v>
      </c>
      <c r="Q406">
        <v>1</v>
      </c>
      <c r="X406">
        <v>7.46</v>
      </c>
      <c r="Y406">
        <v>0</v>
      </c>
      <c r="Z406">
        <v>0</v>
      </c>
      <c r="AA406">
        <v>0</v>
      </c>
      <c r="AB406">
        <v>9.6199999999999992</v>
      </c>
      <c r="AC406">
        <v>0</v>
      </c>
      <c r="AD406">
        <v>1</v>
      </c>
      <c r="AE406">
        <v>1</v>
      </c>
      <c r="AF406" t="s">
        <v>73</v>
      </c>
      <c r="AG406">
        <v>8.5789999999999988</v>
      </c>
      <c r="AH406">
        <v>2</v>
      </c>
      <c r="AI406">
        <v>28048816</v>
      </c>
      <c r="AJ406">
        <v>426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ROW(Source!A136)</f>
        <v>136</v>
      </c>
      <c r="B407">
        <v>28048832</v>
      </c>
      <c r="C407">
        <v>28048815</v>
      </c>
      <c r="D407">
        <v>25412928</v>
      </c>
      <c r="E407">
        <v>1</v>
      </c>
      <c r="F407">
        <v>1</v>
      </c>
      <c r="G407">
        <v>1</v>
      </c>
      <c r="H407">
        <v>1</v>
      </c>
      <c r="I407" t="s">
        <v>413</v>
      </c>
      <c r="J407" t="s">
        <v>6</v>
      </c>
      <c r="K407" t="s">
        <v>414</v>
      </c>
      <c r="L407">
        <v>1191</v>
      </c>
      <c r="N407">
        <v>1013</v>
      </c>
      <c r="O407" t="s">
        <v>401</v>
      </c>
      <c r="P407" t="s">
        <v>401</v>
      </c>
      <c r="Q407">
        <v>1</v>
      </c>
      <c r="X407">
        <v>0.03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2</v>
      </c>
      <c r="AF407" t="s">
        <v>72</v>
      </c>
      <c r="AG407">
        <v>3.7499999999999999E-2</v>
      </c>
      <c r="AH407">
        <v>2</v>
      </c>
      <c r="AI407">
        <v>28048817</v>
      </c>
      <c r="AJ407">
        <v>427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ROW(Source!A136)</f>
        <v>136</v>
      </c>
      <c r="B408">
        <v>28048833</v>
      </c>
      <c r="C408">
        <v>28048815</v>
      </c>
      <c r="D408">
        <v>25230118</v>
      </c>
      <c r="E408">
        <v>1</v>
      </c>
      <c r="F408">
        <v>1</v>
      </c>
      <c r="G408">
        <v>1</v>
      </c>
      <c r="H408">
        <v>2</v>
      </c>
      <c r="I408" t="s">
        <v>642</v>
      </c>
      <c r="J408" t="s">
        <v>643</v>
      </c>
      <c r="K408" t="s">
        <v>644</v>
      </c>
      <c r="L408">
        <v>1368</v>
      </c>
      <c r="N408">
        <v>1011</v>
      </c>
      <c r="O408" t="s">
        <v>405</v>
      </c>
      <c r="P408" t="s">
        <v>405</v>
      </c>
      <c r="Q408">
        <v>1</v>
      </c>
      <c r="X408">
        <v>0.01</v>
      </c>
      <c r="Y408">
        <v>0</v>
      </c>
      <c r="Z408">
        <v>86.4</v>
      </c>
      <c r="AA408">
        <v>13.5</v>
      </c>
      <c r="AB408">
        <v>0</v>
      </c>
      <c r="AC408">
        <v>0</v>
      </c>
      <c r="AD408">
        <v>1</v>
      </c>
      <c r="AE408">
        <v>0</v>
      </c>
      <c r="AF408" t="s">
        <v>72</v>
      </c>
      <c r="AG408">
        <v>1.2500000000000001E-2</v>
      </c>
      <c r="AH408">
        <v>2</v>
      </c>
      <c r="AI408">
        <v>28048818</v>
      </c>
      <c r="AJ408">
        <v>428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ROW(Source!A136)</f>
        <v>136</v>
      </c>
      <c r="B409">
        <v>28048834</v>
      </c>
      <c r="C409">
        <v>28048815</v>
      </c>
      <c r="D409">
        <v>25230220</v>
      </c>
      <c r="E409">
        <v>1</v>
      </c>
      <c r="F409">
        <v>1</v>
      </c>
      <c r="G409">
        <v>1</v>
      </c>
      <c r="H409">
        <v>2</v>
      </c>
      <c r="I409" t="s">
        <v>415</v>
      </c>
      <c r="J409" t="s">
        <v>416</v>
      </c>
      <c r="K409" t="s">
        <v>417</v>
      </c>
      <c r="L409">
        <v>1368</v>
      </c>
      <c r="N409">
        <v>1011</v>
      </c>
      <c r="O409" t="s">
        <v>405</v>
      </c>
      <c r="P409" t="s">
        <v>405</v>
      </c>
      <c r="Q409">
        <v>1</v>
      </c>
      <c r="X409">
        <v>0.01</v>
      </c>
      <c r="Y409">
        <v>0</v>
      </c>
      <c r="Z409">
        <v>111.99</v>
      </c>
      <c r="AA409">
        <v>13.5</v>
      </c>
      <c r="AB409">
        <v>0</v>
      </c>
      <c r="AC409">
        <v>0</v>
      </c>
      <c r="AD409">
        <v>1</v>
      </c>
      <c r="AE409">
        <v>0</v>
      </c>
      <c r="AF409" t="s">
        <v>72</v>
      </c>
      <c r="AG409">
        <v>1.2500000000000001E-2</v>
      </c>
      <c r="AH409">
        <v>2</v>
      </c>
      <c r="AI409">
        <v>28048819</v>
      </c>
      <c r="AJ409">
        <v>429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ROW(Source!A136)</f>
        <v>136</v>
      </c>
      <c r="B410">
        <v>28048835</v>
      </c>
      <c r="C410">
        <v>28048815</v>
      </c>
      <c r="D410">
        <v>25231607</v>
      </c>
      <c r="E410">
        <v>1</v>
      </c>
      <c r="F410">
        <v>1</v>
      </c>
      <c r="G410">
        <v>1</v>
      </c>
      <c r="H410">
        <v>2</v>
      </c>
      <c r="I410" t="s">
        <v>421</v>
      </c>
      <c r="J410" t="s">
        <v>422</v>
      </c>
      <c r="K410" t="s">
        <v>423</v>
      </c>
      <c r="L410">
        <v>1368</v>
      </c>
      <c r="N410">
        <v>1011</v>
      </c>
      <c r="O410" t="s">
        <v>405</v>
      </c>
      <c r="P410" t="s">
        <v>405</v>
      </c>
      <c r="Q410">
        <v>1</v>
      </c>
      <c r="X410">
        <v>0.01</v>
      </c>
      <c r="Y410">
        <v>0</v>
      </c>
      <c r="Z410">
        <v>65.709999999999994</v>
      </c>
      <c r="AA410">
        <v>11.6</v>
      </c>
      <c r="AB410">
        <v>0</v>
      </c>
      <c r="AC410">
        <v>0</v>
      </c>
      <c r="AD410">
        <v>1</v>
      </c>
      <c r="AE410">
        <v>0</v>
      </c>
      <c r="AF410" t="s">
        <v>72</v>
      </c>
      <c r="AG410">
        <v>1.2500000000000001E-2</v>
      </c>
      <c r="AH410">
        <v>2</v>
      </c>
      <c r="AI410">
        <v>28048820</v>
      </c>
      <c r="AJ410">
        <v>430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ROW(Source!A136)</f>
        <v>136</v>
      </c>
      <c r="B411">
        <v>28048836</v>
      </c>
      <c r="C411">
        <v>28048815</v>
      </c>
      <c r="D411">
        <v>25231842</v>
      </c>
      <c r="E411">
        <v>1</v>
      </c>
      <c r="F411">
        <v>1</v>
      </c>
      <c r="G411">
        <v>1</v>
      </c>
      <c r="H411">
        <v>2</v>
      </c>
      <c r="I411" t="s">
        <v>424</v>
      </c>
      <c r="J411" t="s">
        <v>425</v>
      </c>
      <c r="K411" t="s">
        <v>426</v>
      </c>
      <c r="L411">
        <v>1368</v>
      </c>
      <c r="N411">
        <v>1011</v>
      </c>
      <c r="O411" t="s">
        <v>405</v>
      </c>
      <c r="P411" t="s">
        <v>405</v>
      </c>
      <c r="Q411">
        <v>1</v>
      </c>
      <c r="X411">
        <v>1.84</v>
      </c>
      <c r="Y411">
        <v>0</v>
      </c>
      <c r="Z411">
        <v>1.2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72</v>
      </c>
      <c r="AG411">
        <v>2.3000000000000003</v>
      </c>
      <c r="AH411">
        <v>2</v>
      </c>
      <c r="AI411">
        <v>28048821</v>
      </c>
      <c r="AJ411">
        <v>431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ROW(Source!A136)</f>
        <v>136</v>
      </c>
      <c r="B412">
        <v>28048837</v>
      </c>
      <c r="C412">
        <v>28048815</v>
      </c>
      <c r="D412">
        <v>25231911</v>
      </c>
      <c r="E412">
        <v>1</v>
      </c>
      <c r="F412">
        <v>1</v>
      </c>
      <c r="G412">
        <v>1</v>
      </c>
      <c r="H412">
        <v>2</v>
      </c>
      <c r="I412" t="s">
        <v>427</v>
      </c>
      <c r="J412" t="s">
        <v>428</v>
      </c>
      <c r="K412" t="s">
        <v>429</v>
      </c>
      <c r="L412">
        <v>1368</v>
      </c>
      <c r="N412">
        <v>1011</v>
      </c>
      <c r="O412" t="s">
        <v>405</v>
      </c>
      <c r="P412" t="s">
        <v>405</v>
      </c>
      <c r="Q412">
        <v>1</v>
      </c>
      <c r="X412">
        <v>0.82</v>
      </c>
      <c r="Y412">
        <v>0</v>
      </c>
      <c r="Z412">
        <v>8.1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72</v>
      </c>
      <c r="AG412">
        <v>1.0249999999999999</v>
      </c>
      <c r="AH412">
        <v>2</v>
      </c>
      <c r="AI412">
        <v>28048822</v>
      </c>
      <c r="AJ412">
        <v>432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ROW(Source!A136)</f>
        <v>136</v>
      </c>
      <c r="B413">
        <v>28048838</v>
      </c>
      <c r="C413">
        <v>28048815</v>
      </c>
      <c r="D413">
        <v>25147944</v>
      </c>
      <c r="E413">
        <v>1</v>
      </c>
      <c r="F413">
        <v>1</v>
      </c>
      <c r="G413">
        <v>1</v>
      </c>
      <c r="H413">
        <v>3</v>
      </c>
      <c r="I413" t="s">
        <v>645</v>
      </c>
      <c r="J413" t="s">
        <v>646</v>
      </c>
      <c r="K413" t="s">
        <v>647</v>
      </c>
      <c r="L413">
        <v>1356</v>
      </c>
      <c r="N413">
        <v>1010</v>
      </c>
      <c r="O413" t="s">
        <v>511</v>
      </c>
      <c r="P413" t="s">
        <v>511</v>
      </c>
      <c r="Q413">
        <v>1000</v>
      </c>
      <c r="X413">
        <v>1E-3</v>
      </c>
      <c r="Y413">
        <v>5650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6</v>
      </c>
      <c r="AG413">
        <v>1E-3</v>
      </c>
      <c r="AH413">
        <v>2</v>
      </c>
      <c r="AI413">
        <v>28048823</v>
      </c>
      <c r="AJ413">
        <v>433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ROW(Source!A136)</f>
        <v>136</v>
      </c>
      <c r="B414">
        <v>28048839</v>
      </c>
      <c r="C414">
        <v>28048815</v>
      </c>
      <c r="D414">
        <v>25148309</v>
      </c>
      <c r="E414">
        <v>1</v>
      </c>
      <c r="F414">
        <v>1</v>
      </c>
      <c r="G414">
        <v>1</v>
      </c>
      <c r="H414">
        <v>3</v>
      </c>
      <c r="I414" t="s">
        <v>648</v>
      </c>
      <c r="J414" t="s">
        <v>649</v>
      </c>
      <c r="K414" t="s">
        <v>650</v>
      </c>
      <c r="L414">
        <v>1339</v>
      </c>
      <c r="N414">
        <v>1007</v>
      </c>
      <c r="O414" t="s">
        <v>28</v>
      </c>
      <c r="P414" t="s">
        <v>28</v>
      </c>
      <c r="Q414">
        <v>1</v>
      </c>
      <c r="X414">
        <v>3.2000000000000001E-2</v>
      </c>
      <c r="Y414">
        <v>38.51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6</v>
      </c>
      <c r="AG414">
        <v>3.2000000000000001E-2</v>
      </c>
      <c r="AH414">
        <v>2</v>
      </c>
      <c r="AI414">
        <v>28048824</v>
      </c>
      <c r="AJ414">
        <v>434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ROW(Source!A136)</f>
        <v>136</v>
      </c>
      <c r="B415">
        <v>28048840</v>
      </c>
      <c r="C415">
        <v>28048815</v>
      </c>
      <c r="D415">
        <v>25148328</v>
      </c>
      <c r="E415">
        <v>1</v>
      </c>
      <c r="F415">
        <v>1</v>
      </c>
      <c r="G415">
        <v>1</v>
      </c>
      <c r="H415">
        <v>3</v>
      </c>
      <c r="I415" t="s">
        <v>430</v>
      </c>
      <c r="J415" t="s">
        <v>431</v>
      </c>
      <c r="K415" t="s">
        <v>432</v>
      </c>
      <c r="L415">
        <v>1339</v>
      </c>
      <c r="N415">
        <v>1007</v>
      </c>
      <c r="O415" t="s">
        <v>28</v>
      </c>
      <c r="P415" t="s">
        <v>28</v>
      </c>
      <c r="Q415">
        <v>1</v>
      </c>
      <c r="X415">
        <v>0.13900000000000001</v>
      </c>
      <c r="Y415">
        <v>6.22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6</v>
      </c>
      <c r="AG415">
        <v>0.13900000000000001</v>
      </c>
      <c r="AH415">
        <v>2</v>
      </c>
      <c r="AI415">
        <v>28048825</v>
      </c>
      <c r="AJ415">
        <v>435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ROW(Source!A136)</f>
        <v>136</v>
      </c>
      <c r="B416">
        <v>28048841</v>
      </c>
      <c r="C416">
        <v>28048815</v>
      </c>
      <c r="D416">
        <v>25151438</v>
      </c>
      <c r="E416">
        <v>1</v>
      </c>
      <c r="F416">
        <v>1</v>
      </c>
      <c r="G416">
        <v>1</v>
      </c>
      <c r="H416">
        <v>3</v>
      </c>
      <c r="I416" t="s">
        <v>627</v>
      </c>
      <c r="J416" t="s">
        <v>628</v>
      </c>
      <c r="K416" t="s">
        <v>629</v>
      </c>
      <c r="L416">
        <v>1348</v>
      </c>
      <c r="N416">
        <v>1009</v>
      </c>
      <c r="O416" t="s">
        <v>24</v>
      </c>
      <c r="P416" t="s">
        <v>24</v>
      </c>
      <c r="Q416">
        <v>1000</v>
      </c>
      <c r="X416">
        <v>3.6000000000000002E-4</v>
      </c>
      <c r="Y416">
        <v>10362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6</v>
      </c>
      <c r="AG416">
        <v>3.6000000000000002E-4</v>
      </c>
      <c r="AH416">
        <v>2</v>
      </c>
      <c r="AI416">
        <v>28048826</v>
      </c>
      <c r="AJ416">
        <v>436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ROW(Source!A136)</f>
        <v>136</v>
      </c>
      <c r="B417">
        <v>28048842</v>
      </c>
      <c r="C417">
        <v>28048815</v>
      </c>
      <c r="D417">
        <v>25152598</v>
      </c>
      <c r="E417">
        <v>1</v>
      </c>
      <c r="F417">
        <v>1</v>
      </c>
      <c r="G417">
        <v>1</v>
      </c>
      <c r="H417">
        <v>3</v>
      </c>
      <c r="I417" t="s">
        <v>651</v>
      </c>
      <c r="J417" t="s">
        <v>652</v>
      </c>
      <c r="K417" t="s">
        <v>653</v>
      </c>
      <c r="L417">
        <v>1348</v>
      </c>
      <c r="N417">
        <v>1009</v>
      </c>
      <c r="O417" t="s">
        <v>24</v>
      </c>
      <c r="P417" t="s">
        <v>24</v>
      </c>
      <c r="Q417">
        <v>1000</v>
      </c>
      <c r="X417">
        <v>1.4E-3</v>
      </c>
      <c r="Y417">
        <v>14830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1.4E-3</v>
      </c>
      <c r="AH417">
        <v>2</v>
      </c>
      <c r="AI417">
        <v>28048827</v>
      </c>
      <c r="AJ417">
        <v>437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ROW(Source!A136)</f>
        <v>136</v>
      </c>
      <c r="B418">
        <v>28048843</v>
      </c>
      <c r="C418">
        <v>28048815</v>
      </c>
      <c r="D418">
        <v>25145846</v>
      </c>
      <c r="E418">
        <v>17</v>
      </c>
      <c r="F418">
        <v>1</v>
      </c>
      <c r="G418">
        <v>1</v>
      </c>
      <c r="H418">
        <v>3</v>
      </c>
      <c r="I418" t="s">
        <v>676</v>
      </c>
      <c r="J418" t="s">
        <v>6</v>
      </c>
      <c r="K418" t="s">
        <v>677</v>
      </c>
      <c r="L418">
        <v>1354</v>
      </c>
      <c r="N418">
        <v>1010</v>
      </c>
      <c r="O418" t="s">
        <v>61</v>
      </c>
      <c r="P418" t="s">
        <v>61</v>
      </c>
      <c r="Q418">
        <v>1</v>
      </c>
      <c r="X418">
        <v>1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 t="s">
        <v>6</v>
      </c>
      <c r="AG418">
        <v>1</v>
      </c>
      <c r="AH418">
        <v>3</v>
      </c>
      <c r="AI418">
        <v>-1</v>
      </c>
      <c r="AJ418" t="s">
        <v>6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ROW(Source!A136)</f>
        <v>136</v>
      </c>
      <c r="B419">
        <v>28048844</v>
      </c>
      <c r="C419">
        <v>28048815</v>
      </c>
      <c r="D419">
        <v>25209906</v>
      </c>
      <c r="E419">
        <v>1</v>
      </c>
      <c r="F419">
        <v>1</v>
      </c>
      <c r="G419">
        <v>1</v>
      </c>
      <c r="H419">
        <v>3</v>
      </c>
      <c r="I419" t="s">
        <v>654</v>
      </c>
      <c r="J419" t="s">
        <v>655</v>
      </c>
      <c r="K419" t="s">
        <v>656</v>
      </c>
      <c r="L419">
        <v>1301</v>
      </c>
      <c r="N419">
        <v>1003</v>
      </c>
      <c r="O419" t="s">
        <v>657</v>
      </c>
      <c r="P419" t="s">
        <v>657</v>
      </c>
      <c r="Q419">
        <v>1</v>
      </c>
      <c r="X419">
        <v>0.4</v>
      </c>
      <c r="Y419">
        <v>81.61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6</v>
      </c>
      <c r="AG419">
        <v>0.4</v>
      </c>
      <c r="AH419">
        <v>2</v>
      </c>
      <c r="AI419">
        <v>28048829</v>
      </c>
      <c r="AJ419">
        <v>438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ROW(Source!A136)</f>
        <v>136</v>
      </c>
      <c r="B420">
        <v>28048845</v>
      </c>
      <c r="C420">
        <v>28048815</v>
      </c>
      <c r="D420">
        <v>25145807</v>
      </c>
      <c r="E420">
        <v>17</v>
      </c>
      <c r="F420">
        <v>1</v>
      </c>
      <c r="G420">
        <v>1</v>
      </c>
      <c r="H420">
        <v>3</v>
      </c>
      <c r="I420" t="s">
        <v>674</v>
      </c>
      <c r="J420" t="s">
        <v>6</v>
      </c>
      <c r="K420" t="s">
        <v>675</v>
      </c>
      <c r="L420">
        <v>1354</v>
      </c>
      <c r="N420">
        <v>1010</v>
      </c>
      <c r="O420" t="s">
        <v>61</v>
      </c>
      <c r="P420" t="s">
        <v>61</v>
      </c>
      <c r="Q420">
        <v>1</v>
      </c>
      <c r="X420">
        <v>1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 t="s">
        <v>6</v>
      </c>
      <c r="AG420">
        <v>1</v>
      </c>
      <c r="AH420">
        <v>3</v>
      </c>
      <c r="AI420">
        <v>-1</v>
      </c>
      <c r="AJ420" t="s">
        <v>6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ROW(Source!A137)</f>
        <v>137</v>
      </c>
      <c r="B421">
        <v>28048849</v>
      </c>
      <c r="C421">
        <v>28048848</v>
      </c>
      <c r="D421">
        <v>25412980</v>
      </c>
      <c r="E421">
        <v>1</v>
      </c>
      <c r="F421">
        <v>1</v>
      </c>
      <c r="G421">
        <v>1</v>
      </c>
      <c r="H421">
        <v>1</v>
      </c>
      <c r="I421" t="s">
        <v>658</v>
      </c>
      <c r="J421" t="s">
        <v>6</v>
      </c>
      <c r="K421" t="s">
        <v>659</v>
      </c>
      <c r="L421">
        <v>1191</v>
      </c>
      <c r="N421">
        <v>1013</v>
      </c>
      <c r="O421" t="s">
        <v>401</v>
      </c>
      <c r="P421" t="s">
        <v>401</v>
      </c>
      <c r="Q421">
        <v>1</v>
      </c>
      <c r="X421">
        <v>2.91</v>
      </c>
      <c r="Y421">
        <v>0</v>
      </c>
      <c r="Z421">
        <v>0</v>
      </c>
      <c r="AA421">
        <v>0</v>
      </c>
      <c r="AB421">
        <v>9.07</v>
      </c>
      <c r="AC421">
        <v>0</v>
      </c>
      <c r="AD421">
        <v>1</v>
      </c>
      <c r="AE421">
        <v>1</v>
      </c>
      <c r="AF421" t="s">
        <v>73</v>
      </c>
      <c r="AG421">
        <v>3.3464999999999998</v>
      </c>
      <c r="AH421">
        <v>2</v>
      </c>
      <c r="AI421">
        <v>28048849</v>
      </c>
      <c r="AJ421">
        <v>439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ROW(Source!A137)</f>
        <v>137</v>
      </c>
      <c r="B422">
        <v>28048850</v>
      </c>
      <c r="C422">
        <v>28048848</v>
      </c>
      <c r="D422">
        <v>25412928</v>
      </c>
      <c r="E422">
        <v>1</v>
      </c>
      <c r="F422">
        <v>1</v>
      </c>
      <c r="G422">
        <v>1</v>
      </c>
      <c r="H422">
        <v>1</v>
      </c>
      <c r="I422" t="s">
        <v>413</v>
      </c>
      <c r="J422" t="s">
        <v>6</v>
      </c>
      <c r="K422" t="s">
        <v>414</v>
      </c>
      <c r="L422">
        <v>1191</v>
      </c>
      <c r="N422">
        <v>1013</v>
      </c>
      <c r="O422" t="s">
        <v>401</v>
      </c>
      <c r="P422" t="s">
        <v>401</v>
      </c>
      <c r="Q422">
        <v>1</v>
      </c>
      <c r="X422">
        <v>0.04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2</v>
      </c>
      <c r="AF422" t="s">
        <v>72</v>
      </c>
      <c r="AG422">
        <v>0.05</v>
      </c>
      <c r="AH422">
        <v>2</v>
      </c>
      <c r="AI422">
        <v>28048850</v>
      </c>
      <c r="AJ422">
        <v>440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ROW(Source!A137)</f>
        <v>137</v>
      </c>
      <c r="B423">
        <v>28048851</v>
      </c>
      <c r="C423">
        <v>28048848</v>
      </c>
      <c r="D423">
        <v>25230118</v>
      </c>
      <c r="E423">
        <v>1</v>
      </c>
      <c r="F423">
        <v>1</v>
      </c>
      <c r="G423">
        <v>1</v>
      </c>
      <c r="H423">
        <v>2</v>
      </c>
      <c r="I423" t="s">
        <v>642</v>
      </c>
      <c r="J423" t="s">
        <v>643</v>
      </c>
      <c r="K423" t="s">
        <v>644</v>
      </c>
      <c r="L423">
        <v>1368</v>
      </c>
      <c r="N423">
        <v>1011</v>
      </c>
      <c r="O423" t="s">
        <v>405</v>
      </c>
      <c r="P423" t="s">
        <v>405</v>
      </c>
      <c r="Q423">
        <v>1</v>
      </c>
      <c r="X423">
        <v>0.01</v>
      </c>
      <c r="Y423">
        <v>0</v>
      </c>
      <c r="Z423">
        <v>86.4</v>
      </c>
      <c r="AA423">
        <v>13.5</v>
      </c>
      <c r="AB423">
        <v>0</v>
      </c>
      <c r="AC423">
        <v>0</v>
      </c>
      <c r="AD423">
        <v>1</v>
      </c>
      <c r="AE423">
        <v>0</v>
      </c>
      <c r="AF423" t="s">
        <v>72</v>
      </c>
      <c r="AG423">
        <v>1.2500000000000001E-2</v>
      </c>
      <c r="AH423">
        <v>2</v>
      </c>
      <c r="AI423">
        <v>28048851</v>
      </c>
      <c r="AJ423">
        <v>441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ROW(Source!A137)</f>
        <v>137</v>
      </c>
      <c r="B424">
        <v>28048852</v>
      </c>
      <c r="C424">
        <v>28048848</v>
      </c>
      <c r="D424">
        <v>25230220</v>
      </c>
      <c r="E424">
        <v>1</v>
      </c>
      <c r="F424">
        <v>1</v>
      </c>
      <c r="G424">
        <v>1</v>
      </c>
      <c r="H424">
        <v>2</v>
      </c>
      <c r="I424" t="s">
        <v>415</v>
      </c>
      <c r="J424" t="s">
        <v>416</v>
      </c>
      <c r="K424" t="s">
        <v>417</v>
      </c>
      <c r="L424">
        <v>1368</v>
      </c>
      <c r="N424">
        <v>1011</v>
      </c>
      <c r="O424" t="s">
        <v>405</v>
      </c>
      <c r="P424" t="s">
        <v>405</v>
      </c>
      <c r="Q424">
        <v>1</v>
      </c>
      <c r="X424">
        <v>0.01</v>
      </c>
      <c r="Y424">
        <v>0</v>
      </c>
      <c r="Z424">
        <v>111.99</v>
      </c>
      <c r="AA424">
        <v>13.5</v>
      </c>
      <c r="AB424">
        <v>0</v>
      </c>
      <c r="AC424">
        <v>0</v>
      </c>
      <c r="AD424">
        <v>1</v>
      </c>
      <c r="AE424">
        <v>0</v>
      </c>
      <c r="AF424" t="s">
        <v>72</v>
      </c>
      <c r="AG424">
        <v>1.2500000000000001E-2</v>
      </c>
      <c r="AH424">
        <v>2</v>
      </c>
      <c r="AI424">
        <v>28048852</v>
      </c>
      <c r="AJ424">
        <v>442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ROW(Source!A137)</f>
        <v>137</v>
      </c>
      <c r="B425">
        <v>28048853</v>
      </c>
      <c r="C425">
        <v>28048848</v>
      </c>
      <c r="D425">
        <v>25231607</v>
      </c>
      <c r="E425">
        <v>1</v>
      </c>
      <c r="F425">
        <v>1</v>
      </c>
      <c r="G425">
        <v>1</v>
      </c>
      <c r="H425">
        <v>2</v>
      </c>
      <c r="I425" t="s">
        <v>421</v>
      </c>
      <c r="J425" t="s">
        <v>422</v>
      </c>
      <c r="K425" t="s">
        <v>423</v>
      </c>
      <c r="L425">
        <v>1368</v>
      </c>
      <c r="N425">
        <v>1011</v>
      </c>
      <c r="O425" t="s">
        <v>405</v>
      </c>
      <c r="P425" t="s">
        <v>405</v>
      </c>
      <c r="Q425">
        <v>1</v>
      </c>
      <c r="X425">
        <v>0.02</v>
      </c>
      <c r="Y425">
        <v>0</v>
      </c>
      <c r="Z425">
        <v>65.709999999999994</v>
      </c>
      <c r="AA425">
        <v>11.6</v>
      </c>
      <c r="AB425">
        <v>0</v>
      </c>
      <c r="AC425">
        <v>0</v>
      </c>
      <c r="AD425">
        <v>1</v>
      </c>
      <c r="AE425">
        <v>0</v>
      </c>
      <c r="AF425" t="s">
        <v>72</v>
      </c>
      <c r="AG425">
        <v>2.5000000000000001E-2</v>
      </c>
      <c r="AH425">
        <v>2</v>
      </c>
      <c r="AI425">
        <v>28048853</v>
      </c>
      <c r="AJ425">
        <v>443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ROW(Source!A137)</f>
        <v>137</v>
      </c>
      <c r="B426">
        <v>28048854</v>
      </c>
      <c r="C426">
        <v>28048848</v>
      </c>
      <c r="D426">
        <v>25231911</v>
      </c>
      <c r="E426">
        <v>1</v>
      </c>
      <c r="F426">
        <v>1</v>
      </c>
      <c r="G426">
        <v>1</v>
      </c>
      <c r="H426">
        <v>2</v>
      </c>
      <c r="I426" t="s">
        <v>427</v>
      </c>
      <c r="J426" t="s">
        <v>428</v>
      </c>
      <c r="K426" t="s">
        <v>429</v>
      </c>
      <c r="L426">
        <v>1368</v>
      </c>
      <c r="N426">
        <v>1011</v>
      </c>
      <c r="O426" t="s">
        <v>405</v>
      </c>
      <c r="P426" t="s">
        <v>405</v>
      </c>
      <c r="Q426">
        <v>1</v>
      </c>
      <c r="X426">
        <v>0.63</v>
      </c>
      <c r="Y426">
        <v>0</v>
      </c>
      <c r="Z426">
        <v>8.1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72</v>
      </c>
      <c r="AG426">
        <v>0.78749999999999998</v>
      </c>
      <c r="AH426">
        <v>2</v>
      </c>
      <c r="AI426">
        <v>28048854</v>
      </c>
      <c r="AJ426">
        <v>444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ROW(Source!A137)</f>
        <v>137</v>
      </c>
      <c r="B427">
        <v>28048855</v>
      </c>
      <c r="C427">
        <v>28048848</v>
      </c>
      <c r="D427">
        <v>25147944</v>
      </c>
      <c r="E427">
        <v>1</v>
      </c>
      <c r="F427">
        <v>1</v>
      </c>
      <c r="G427">
        <v>1</v>
      </c>
      <c r="H427">
        <v>3</v>
      </c>
      <c r="I427" t="s">
        <v>645</v>
      </c>
      <c r="J427" t="s">
        <v>646</v>
      </c>
      <c r="K427" t="s">
        <v>647</v>
      </c>
      <c r="L427">
        <v>1356</v>
      </c>
      <c r="N427">
        <v>1010</v>
      </c>
      <c r="O427" t="s">
        <v>511</v>
      </c>
      <c r="P427" t="s">
        <v>511</v>
      </c>
      <c r="Q427">
        <v>1000</v>
      </c>
      <c r="X427">
        <v>2E-3</v>
      </c>
      <c r="Y427">
        <v>5650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6</v>
      </c>
      <c r="AG427">
        <v>2E-3</v>
      </c>
      <c r="AH427">
        <v>2</v>
      </c>
      <c r="AI427">
        <v>28048855</v>
      </c>
      <c r="AJ427">
        <v>445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ROW(Source!A137)</f>
        <v>137</v>
      </c>
      <c r="B428">
        <v>28048856</v>
      </c>
      <c r="C428">
        <v>28048848</v>
      </c>
      <c r="D428">
        <v>25151438</v>
      </c>
      <c r="E428">
        <v>1</v>
      </c>
      <c r="F428">
        <v>1</v>
      </c>
      <c r="G428">
        <v>1</v>
      </c>
      <c r="H428">
        <v>3</v>
      </c>
      <c r="I428" t="s">
        <v>627</v>
      </c>
      <c r="J428" t="s">
        <v>628</v>
      </c>
      <c r="K428" t="s">
        <v>629</v>
      </c>
      <c r="L428">
        <v>1348</v>
      </c>
      <c r="N428">
        <v>1009</v>
      </c>
      <c r="O428" t="s">
        <v>24</v>
      </c>
      <c r="P428" t="s">
        <v>24</v>
      </c>
      <c r="Q428">
        <v>1000</v>
      </c>
      <c r="X428">
        <v>3.3E-4</v>
      </c>
      <c r="Y428">
        <v>10362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6</v>
      </c>
      <c r="AG428">
        <v>3.3E-4</v>
      </c>
      <c r="AH428">
        <v>2</v>
      </c>
      <c r="AI428">
        <v>28048856</v>
      </c>
      <c r="AJ428">
        <v>446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ROW(Source!A137)</f>
        <v>137</v>
      </c>
      <c r="B429">
        <v>28048857</v>
      </c>
      <c r="C429">
        <v>28048848</v>
      </c>
      <c r="D429">
        <v>25152598</v>
      </c>
      <c r="E429">
        <v>1</v>
      </c>
      <c r="F429">
        <v>1</v>
      </c>
      <c r="G429">
        <v>1</v>
      </c>
      <c r="H429">
        <v>3</v>
      </c>
      <c r="I429" t="s">
        <v>651</v>
      </c>
      <c r="J429" t="s">
        <v>652</v>
      </c>
      <c r="K429" t="s">
        <v>653</v>
      </c>
      <c r="L429">
        <v>1348</v>
      </c>
      <c r="N429">
        <v>1009</v>
      </c>
      <c r="O429" t="s">
        <v>24</v>
      </c>
      <c r="P429" t="s">
        <v>24</v>
      </c>
      <c r="Q429">
        <v>1000</v>
      </c>
      <c r="X429">
        <v>2.0699999999999998E-3</v>
      </c>
      <c r="Y429">
        <v>14830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6</v>
      </c>
      <c r="AG429">
        <v>2.0699999999999998E-3</v>
      </c>
      <c r="AH429">
        <v>2</v>
      </c>
      <c r="AI429">
        <v>28048857</v>
      </c>
      <c r="AJ429">
        <v>447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ROW(Source!A137)</f>
        <v>137</v>
      </c>
      <c r="B430">
        <v>28048858</v>
      </c>
      <c r="C430">
        <v>28048848</v>
      </c>
      <c r="D430">
        <v>25145846</v>
      </c>
      <c r="E430">
        <v>17</v>
      </c>
      <c r="F430">
        <v>1</v>
      </c>
      <c r="G430">
        <v>1</v>
      </c>
      <c r="H430">
        <v>3</v>
      </c>
      <c r="I430" t="s">
        <v>676</v>
      </c>
      <c r="J430" t="s">
        <v>6</v>
      </c>
      <c r="K430" t="s">
        <v>677</v>
      </c>
      <c r="L430">
        <v>1354</v>
      </c>
      <c r="N430">
        <v>1010</v>
      </c>
      <c r="O430" t="s">
        <v>61</v>
      </c>
      <c r="P430" t="s">
        <v>61</v>
      </c>
      <c r="Q430">
        <v>1</v>
      </c>
      <c r="X430">
        <v>1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 t="s">
        <v>6</v>
      </c>
      <c r="AG430">
        <v>1</v>
      </c>
      <c r="AH430">
        <v>3</v>
      </c>
      <c r="AI430">
        <v>-1</v>
      </c>
      <c r="AJ430" t="s">
        <v>6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ROW(Source!A137)</f>
        <v>137</v>
      </c>
      <c r="B431">
        <v>28048859</v>
      </c>
      <c r="C431">
        <v>28048848</v>
      </c>
      <c r="D431">
        <v>25145807</v>
      </c>
      <c r="E431">
        <v>17</v>
      </c>
      <c r="F431">
        <v>1</v>
      </c>
      <c r="G431">
        <v>1</v>
      </c>
      <c r="H431">
        <v>3</v>
      </c>
      <c r="I431" t="s">
        <v>674</v>
      </c>
      <c r="J431" t="s">
        <v>6</v>
      </c>
      <c r="K431" t="s">
        <v>675</v>
      </c>
      <c r="L431">
        <v>1354</v>
      </c>
      <c r="N431">
        <v>1010</v>
      </c>
      <c r="O431" t="s">
        <v>61</v>
      </c>
      <c r="P431" t="s">
        <v>61</v>
      </c>
      <c r="Q431">
        <v>1</v>
      </c>
      <c r="X431">
        <v>2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 t="s">
        <v>6</v>
      </c>
      <c r="AG431">
        <v>2</v>
      </c>
      <c r="AH431">
        <v>3</v>
      </c>
      <c r="AI431">
        <v>-1</v>
      </c>
      <c r="AJ431" t="s">
        <v>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ROW(Source!A138)</f>
        <v>138</v>
      </c>
      <c r="B432">
        <v>28048849</v>
      </c>
      <c r="C432">
        <v>28048848</v>
      </c>
      <c r="D432">
        <v>25412980</v>
      </c>
      <c r="E432">
        <v>1</v>
      </c>
      <c r="F432">
        <v>1</v>
      </c>
      <c r="G432">
        <v>1</v>
      </c>
      <c r="H432">
        <v>1</v>
      </c>
      <c r="I432" t="s">
        <v>658</v>
      </c>
      <c r="J432" t="s">
        <v>6</v>
      </c>
      <c r="K432" t="s">
        <v>659</v>
      </c>
      <c r="L432">
        <v>1191</v>
      </c>
      <c r="N432">
        <v>1013</v>
      </c>
      <c r="O432" t="s">
        <v>401</v>
      </c>
      <c r="P432" t="s">
        <v>401</v>
      </c>
      <c r="Q432">
        <v>1</v>
      </c>
      <c r="X432">
        <v>2.91</v>
      </c>
      <c r="Y432">
        <v>0</v>
      </c>
      <c r="Z432">
        <v>0</v>
      </c>
      <c r="AA432">
        <v>0</v>
      </c>
      <c r="AB432">
        <v>9.07</v>
      </c>
      <c r="AC432">
        <v>0</v>
      </c>
      <c r="AD432">
        <v>1</v>
      </c>
      <c r="AE432">
        <v>1</v>
      </c>
      <c r="AF432" t="s">
        <v>73</v>
      </c>
      <c r="AG432">
        <v>3.3464999999999998</v>
      </c>
      <c r="AH432">
        <v>2</v>
      </c>
      <c r="AI432">
        <v>28048849</v>
      </c>
      <c r="AJ432">
        <v>448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ROW(Source!A138)</f>
        <v>138</v>
      </c>
      <c r="B433">
        <v>28048850</v>
      </c>
      <c r="C433">
        <v>28048848</v>
      </c>
      <c r="D433">
        <v>25412928</v>
      </c>
      <c r="E433">
        <v>1</v>
      </c>
      <c r="F433">
        <v>1</v>
      </c>
      <c r="G433">
        <v>1</v>
      </c>
      <c r="H433">
        <v>1</v>
      </c>
      <c r="I433" t="s">
        <v>413</v>
      </c>
      <c r="J433" t="s">
        <v>6</v>
      </c>
      <c r="K433" t="s">
        <v>414</v>
      </c>
      <c r="L433">
        <v>1191</v>
      </c>
      <c r="N433">
        <v>1013</v>
      </c>
      <c r="O433" t="s">
        <v>401</v>
      </c>
      <c r="P433" t="s">
        <v>401</v>
      </c>
      <c r="Q433">
        <v>1</v>
      </c>
      <c r="X433">
        <v>0.04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2</v>
      </c>
      <c r="AF433" t="s">
        <v>72</v>
      </c>
      <c r="AG433">
        <v>0.05</v>
      </c>
      <c r="AH433">
        <v>2</v>
      </c>
      <c r="AI433">
        <v>28048850</v>
      </c>
      <c r="AJ433">
        <v>449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ROW(Source!A138)</f>
        <v>138</v>
      </c>
      <c r="B434">
        <v>28048851</v>
      </c>
      <c r="C434">
        <v>28048848</v>
      </c>
      <c r="D434">
        <v>25230118</v>
      </c>
      <c r="E434">
        <v>1</v>
      </c>
      <c r="F434">
        <v>1</v>
      </c>
      <c r="G434">
        <v>1</v>
      </c>
      <c r="H434">
        <v>2</v>
      </c>
      <c r="I434" t="s">
        <v>642</v>
      </c>
      <c r="J434" t="s">
        <v>643</v>
      </c>
      <c r="K434" t="s">
        <v>644</v>
      </c>
      <c r="L434">
        <v>1368</v>
      </c>
      <c r="N434">
        <v>1011</v>
      </c>
      <c r="O434" t="s">
        <v>405</v>
      </c>
      <c r="P434" t="s">
        <v>405</v>
      </c>
      <c r="Q434">
        <v>1</v>
      </c>
      <c r="X434">
        <v>0.01</v>
      </c>
      <c r="Y434">
        <v>0</v>
      </c>
      <c r="Z434">
        <v>86.4</v>
      </c>
      <c r="AA434">
        <v>13.5</v>
      </c>
      <c r="AB434">
        <v>0</v>
      </c>
      <c r="AC434">
        <v>0</v>
      </c>
      <c r="AD434">
        <v>1</v>
      </c>
      <c r="AE434">
        <v>0</v>
      </c>
      <c r="AF434" t="s">
        <v>72</v>
      </c>
      <c r="AG434">
        <v>1.2500000000000001E-2</v>
      </c>
      <c r="AH434">
        <v>2</v>
      </c>
      <c r="AI434">
        <v>28048851</v>
      </c>
      <c r="AJ434">
        <v>450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ROW(Source!A138)</f>
        <v>138</v>
      </c>
      <c r="B435">
        <v>28048852</v>
      </c>
      <c r="C435">
        <v>28048848</v>
      </c>
      <c r="D435">
        <v>25230220</v>
      </c>
      <c r="E435">
        <v>1</v>
      </c>
      <c r="F435">
        <v>1</v>
      </c>
      <c r="G435">
        <v>1</v>
      </c>
      <c r="H435">
        <v>2</v>
      </c>
      <c r="I435" t="s">
        <v>415</v>
      </c>
      <c r="J435" t="s">
        <v>416</v>
      </c>
      <c r="K435" t="s">
        <v>417</v>
      </c>
      <c r="L435">
        <v>1368</v>
      </c>
      <c r="N435">
        <v>1011</v>
      </c>
      <c r="O435" t="s">
        <v>405</v>
      </c>
      <c r="P435" t="s">
        <v>405</v>
      </c>
      <c r="Q435">
        <v>1</v>
      </c>
      <c r="X435">
        <v>0.01</v>
      </c>
      <c r="Y435">
        <v>0</v>
      </c>
      <c r="Z435">
        <v>111.99</v>
      </c>
      <c r="AA435">
        <v>13.5</v>
      </c>
      <c r="AB435">
        <v>0</v>
      </c>
      <c r="AC435">
        <v>0</v>
      </c>
      <c r="AD435">
        <v>1</v>
      </c>
      <c r="AE435">
        <v>0</v>
      </c>
      <c r="AF435" t="s">
        <v>72</v>
      </c>
      <c r="AG435">
        <v>1.2500000000000001E-2</v>
      </c>
      <c r="AH435">
        <v>2</v>
      </c>
      <c r="AI435">
        <v>28048852</v>
      </c>
      <c r="AJ435">
        <v>451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ROW(Source!A138)</f>
        <v>138</v>
      </c>
      <c r="B436">
        <v>28048853</v>
      </c>
      <c r="C436">
        <v>28048848</v>
      </c>
      <c r="D436">
        <v>25231607</v>
      </c>
      <c r="E436">
        <v>1</v>
      </c>
      <c r="F436">
        <v>1</v>
      </c>
      <c r="G436">
        <v>1</v>
      </c>
      <c r="H436">
        <v>2</v>
      </c>
      <c r="I436" t="s">
        <v>421</v>
      </c>
      <c r="J436" t="s">
        <v>422</v>
      </c>
      <c r="K436" t="s">
        <v>423</v>
      </c>
      <c r="L436">
        <v>1368</v>
      </c>
      <c r="N436">
        <v>1011</v>
      </c>
      <c r="O436" t="s">
        <v>405</v>
      </c>
      <c r="P436" t="s">
        <v>405</v>
      </c>
      <c r="Q436">
        <v>1</v>
      </c>
      <c r="X436">
        <v>0.02</v>
      </c>
      <c r="Y436">
        <v>0</v>
      </c>
      <c r="Z436">
        <v>65.709999999999994</v>
      </c>
      <c r="AA436">
        <v>11.6</v>
      </c>
      <c r="AB436">
        <v>0</v>
      </c>
      <c r="AC436">
        <v>0</v>
      </c>
      <c r="AD436">
        <v>1</v>
      </c>
      <c r="AE436">
        <v>0</v>
      </c>
      <c r="AF436" t="s">
        <v>72</v>
      </c>
      <c r="AG436">
        <v>2.5000000000000001E-2</v>
      </c>
      <c r="AH436">
        <v>2</v>
      </c>
      <c r="AI436">
        <v>28048853</v>
      </c>
      <c r="AJ436">
        <v>452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ROW(Source!A138)</f>
        <v>138</v>
      </c>
      <c r="B437">
        <v>28048854</v>
      </c>
      <c r="C437">
        <v>28048848</v>
      </c>
      <c r="D437">
        <v>25231911</v>
      </c>
      <c r="E437">
        <v>1</v>
      </c>
      <c r="F437">
        <v>1</v>
      </c>
      <c r="G437">
        <v>1</v>
      </c>
      <c r="H437">
        <v>2</v>
      </c>
      <c r="I437" t="s">
        <v>427</v>
      </c>
      <c r="J437" t="s">
        <v>428</v>
      </c>
      <c r="K437" t="s">
        <v>429</v>
      </c>
      <c r="L437">
        <v>1368</v>
      </c>
      <c r="N437">
        <v>1011</v>
      </c>
      <c r="O437" t="s">
        <v>405</v>
      </c>
      <c r="P437" t="s">
        <v>405</v>
      </c>
      <c r="Q437">
        <v>1</v>
      </c>
      <c r="X437">
        <v>0.63</v>
      </c>
      <c r="Y437">
        <v>0</v>
      </c>
      <c r="Z437">
        <v>8.1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72</v>
      </c>
      <c r="AG437">
        <v>0.78749999999999998</v>
      </c>
      <c r="AH437">
        <v>2</v>
      </c>
      <c r="AI437">
        <v>28048854</v>
      </c>
      <c r="AJ437">
        <v>453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ROW(Source!A138)</f>
        <v>138</v>
      </c>
      <c r="B438">
        <v>28048855</v>
      </c>
      <c r="C438">
        <v>28048848</v>
      </c>
      <c r="D438">
        <v>25147944</v>
      </c>
      <c r="E438">
        <v>1</v>
      </c>
      <c r="F438">
        <v>1</v>
      </c>
      <c r="G438">
        <v>1</v>
      </c>
      <c r="H438">
        <v>3</v>
      </c>
      <c r="I438" t="s">
        <v>645</v>
      </c>
      <c r="J438" t="s">
        <v>646</v>
      </c>
      <c r="K438" t="s">
        <v>647</v>
      </c>
      <c r="L438">
        <v>1356</v>
      </c>
      <c r="N438">
        <v>1010</v>
      </c>
      <c r="O438" t="s">
        <v>511</v>
      </c>
      <c r="P438" t="s">
        <v>511</v>
      </c>
      <c r="Q438">
        <v>1000</v>
      </c>
      <c r="X438">
        <v>2E-3</v>
      </c>
      <c r="Y438">
        <v>5650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2E-3</v>
      </c>
      <c r="AH438">
        <v>2</v>
      </c>
      <c r="AI438">
        <v>28048855</v>
      </c>
      <c r="AJ438">
        <v>454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ROW(Source!A138)</f>
        <v>138</v>
      </c>
      <c r="B439">
        <v>28048856</v>
      </c>
      <c r="C439">
        <v>28048848</v>
      </c>
      <c r="D439">
        <v>25151438</v>
      </c>
      <c r="E439">
        <v>1</v>
      </c>
      <c r="F439">
        <v>1</v>
      </c>
      <c r="G439">
        <v>1</v>
      </c>
      <c r="H439">
        <v>3</v>
      </c>
      <c r="I439" t="s">
        <v>627</v>
      </c>
      <c r="J439" t="s">
        <v>628</v>
      </c>
      <c r="K439" t="s">
        <v>629</v>
      </c>
      <c r="L439">
        <v>1348</v>
      </c>
      <c r="N439">
        <v>1009</v>
      </c>
      <c r="O439" t="s">
        <v>24</v>
      </c>
      <c r="P439" t="s">
        <v>24</v>
      </c>
      <c r="Q439">
        <v>1000</v>
      </c>
      <c r="X439">
        <v>3.3E-4</v>
      </c>
      <c r="Y439">
        <v>10362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6</v>
      </c>
      <c r="AG439">
        <v>3.3E-4</v>
      </c>
      <c r="AH439">
        <v>2</v>
      </c>
      <c r="AI439">
        <v>28048856</v>
      </c>
      <c r="AJ439">
        <v>455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ROW(Source!A138)</f>
        <v>138</v>
      </c>
      <c r="B440">
        <v>28048857</v>
      </c>
      <c r="C440">
        <v>28048848</v>
      </c>
      <c r="D440">
        <v>25152598</v>
      </c>
      <c r="E440">
        <v>1</v>
      </c>
      <c r="F440">
        <v>1</v>
      </c>
      <c r="G440">
        <v>1</v>
      </c>
      <c r="H440">
        <v>3</v>
      </c>
      <c r="I440" t="s">
        <v>651</v>
      </c>
      <c r="J440" t="s">
        <v>652</v>
      </c>
      <c r="K440" t="s">
        <v>653</v>
      </c>
      <c r="L440">
        <v>1348</v>
      </c>
      <c r="N440">
        <v>1009</v>
      </c>
      <c r="O440" t="s">
        <v>24</v>
      </c>
      <c r="P440" t="s">
        <v>24</v>
      </c>
      <c r="Q440">
        <v>1000</v>
      </c>
      <c r="X440">
        <v>2.0699999999999998E-3</v>
      </c>
      <c r="Y440">
        <v>14830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2.0699999999999998E-3</v>
      </c>
      <c r="AH440">
        <v>2</v>
      </c>
      <c r="AI440">
        <v>28048857</v>
      </c>
      <c r="AJ440">
        <v>456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ROW(Source!A138)</f>
        <v>138</v>
      </c>
      <c r="B441">
        <v>28048858</v>
      </c>
      <c r="C441">
        <v>28048848</v>
      </c>
      <c r="D441">
        <v>25145846</v>
      </c>
      <c r="E441">
        <v>17</v>
      </c>
      <c r="F441">
        <v>1</v>
      </c>
      <c r="G441">
        <v>1</v>
      </c>
      <c r="H441">
        <v>3</v>
      </c>
      <c r="I441" t="s">
        <v>676</v>
      </c>
      <c r="J441" t="s">
        <v>6</v>
      </c>
      <c r="K441" t="s">
        <v>677</v>
      </c>
      <c r="L441">
        <v>1354</v>
      </c>
      <c r="N441">
        <v>1010</v>
      </c>
      <c r="O441" t="s">
        <v>61</v>
      </c>
      <c r="P441" t="s">
        <v>61</v>
      </c>
      <c r="Q441">
        <v>1</v>
      </c>
      <c r="X441">
        <v>1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 t="s">
        <v>6</v>
      </c>
      <c r="AG441">
        <v>1</v>
      </c>
      <c r="AH441">
        <v>3</v>
      </c>
      <c r="AI441">
        <v>-1</v>
      </c>
      <c r="AJ441" t="s">
        <v>6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ROW(Source!A138)</f>
        <v>138</v>
      </c>
      <c r="B442">
        <v>28048859</v>
      </c>
      <c r="C442">
        <v>28048848</v>
      </c>
      <c r="D442">
        <v>25145807</v>
      </c>
      <c r="E442">
        <v>17</v>
      </c>
      <c r="F442">
        <v>1</v>
      </c>
      <c r="G442">
        <v>1</v>
      </c>
      <c r="H442">
        <v>3</v>
      </c>
      <c r="I442" t="s">
        <v>674</v>
      </c>
      <c r="J442" t="s">
        <v>6</v>
      </c>
      <c r="K442" t="s">
        <v>675</v>
      </c>
      <c r="L442">
        <v>1354</v>
      </c>
      <c r="N442">
        <v>1010</v>
      </c>
      <c r="O442" t="s">
        <v>61</v>
      </c>
      <c r="P442" t="s">
        <v>61</v>
      </c>
      <c r="Q442">
        <v>1</v>
      </c>
      <c r="X442">
        <v>2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 t="s">
        <v>6</v>
      </c>
      <c r="AG442">
        <v>2</v>
      </c>
      <c r="AH442">
        <v>3</v>
      </c>
      <c r="AI442">
        <v>-1</v>
      </c>
      <c r="AJ442" t="s">
        <v>6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ROW(Source!A139)</f>
        <v>139</v>
      </c>
      <c r="B443">
        <v>28048874</v>
      </c>
      <c r="C443">
        <v>28048862</v>
      </c>
      <c r="D443">
        <v>25412980</v>
      </c>
      <c r="E443">
        <v>1</v>
      </c>
      <c r="F443">
        <v>1</v>
      </c>
      <c r="G443">
        <v>1</v>
      </c>
      <c r="H443">
        <v>1</v>
      </c>
      <c r="I443" t="s">
        <v>658</v>
      </c>
      <c r="J443" t="s">
        <v>6</v>
      </c>
      <c r="K443" t="s">
        <v>659</v>
      </c>
      <c r="L443">
        <v>1191</v>
      </c>
      <c r="N443">
        <v>1013</v>
      </c>
      <c r="O443" t="s">
        <v>401</v>
      </c>
      <c r="P443" t="s">
        <v>401</v>
      </c>
      <c r="Q443">
        <v>1</v>
      </c>
      <c r="X443">
        <v>2.91</v>
      </c>
      <c r="Y443">
        <v>0</v>
      </c>
      <c r="Z443">
        <v>0</v>
      </c>
      <c r="AA443">
        <v>0</v>
      </c>
      <c r="AB443">
        <v>9.07</v>
      </c>
      <c r="AC443">
        <v>0</v>
      </c>
      <c r="AD443">
        <v>1</v>
      </c>
      <c r="AE443">
        <v>1</v>
      </c>
      <c r="AF443" t="s">
        <v>263</v>
      </c>
      <c r="AG443">
        <v>1.1640000000000001</v>
      </c>
      <c r="AH443">
        <v>2</v>
      </c>
      <c r="AI443">
        <v>28048863</v>
      </c>
      <c r="AJ443">
        <v>457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ROW(Source!A139)</f>
        <v>139</v>
      </c>
      <c r="B444">
        <v>28048875</v>
      </c>
      <c r="C444">
        <v>28048862</v>
      </c>
      <c r="D444">
        <v>25412928</v>
      </c>
      <c r="E444">
        <v>1</v>
      </c>
      <c r="F444">
        <v>1</v>
      </c>
      <c r="G444">
        <v>1</v>
      </c>
      <c r="H444">
        <v>1</v>
      </c>
      <c r="I444" t="s">
        <v>413</v>
      </c>
      <c r="J444" t="s">
        <v>6</v>
      </c>
      <c r="K444" t="s">
        <v>414</v>
      </c>
      <c r="L444">
        <v>1191</v>
      </c>
      <c r="N444">
        <v>1013</v>
      </c>
      <c r="O444" t="s">
        <v>401</v>
      </c>
      <c r="P444" t="s">
        <v>401</v>
      </c>
      <c r="Q444">
        <v>1</v>
      </c>
      <c r="X444">
        <v>0.04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2</v>
      </c>
      <c r="AF444" t="s">
        <v>263</v>
      </c>
      <c r="AG444">
        <v>1.6E-2</v>
      </c>
      <c r="AH444">
        <v>2</v>
      </c>
      <c r="AI444">
        <v>28048864</v>
      </c>
      <c r="AJ444">
        <v>458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ROW(Source!A139)</f>
        <v>139</v>
      </c>
      <c r="B445">
        <v>28048876</v>
      </c>
      <c r="C445">
        <v>28048862</v>
      </c>
      <c r="D445">
        <v>25230118</v>
      </c>
      <c r="E445">
        <v>1</v>
      </c>
      <c r="F445">
        <v>1</v>
      </c>
      <c r="G445">
        <v>1</v>
      </c>
      <c r="H445">
        <v>2</v>
      </c>
      <c r="I445" t="s">
        <v>642</v>
      </c>
      <c r="J445" t="s">
        <v>643</v>
      </c>
      <c r="K445" t="s">
        <v>644</v>
      </c>
      <c r="L445">
        <v>1368</v>
      </c>
      <c r="N445">
        <v>1011</v>
      </c>
      <c r="O445" t="s">
        <v>405</v>
      </c>
      <c r="P445" t="s">
        <v>405</v>
      </c>
      <c r="Q445">
        <v>1</v>
      </c>
      <c r="X445">
        <v>0.01</v>
      </c>
      <c r="Y445">
        <v>0</v>
      </c>
      <c r="Z445">
        <v>86.4</v>
      </c>
      <c r="AA445">
        <v>13.5</v>
      </c>
      <c r="AB445">
        <v>0</v>
      </c>
      <c r="AC445">
        <v>0</v>
      </c>
      <c r="AD445">
        <v>1</v>
      </c>
      <c r="AE445">
        <v>0</v>
      </c>
      <c r="AF445" t="s">
        <v>263</v>
      </c>
      <c r="AG445">
        <v>4.0000000000000001E-3</v>
      </c>
      <c r="AH445">
        <v>2</v>
      </c>
      <c r="AI445">
        <v>28048865</v>
      </c>
      <c r="AJ445">
        <v>459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ROW(Source!A139)</f>
        <v>139</v>
      </c>
      <c r="B446">
        <v>28048877</v>
      </c>
      <c r="C446">
        <v>28048862</v>
      </c>
      <c r="D446">
        <v>25230220</v>
      </c>
      <c r="E446">
        <v>1</v>
      </c>
      <c r="F446">
        <v>1</v>
      </c>
      <c r="G446">
        <v>1</v>
      </c>
      <c r="H446">
        <v>2</v>
      </c>
      <c r="I446" t="s">
        <v>415</v>
      </c>
      <c r="J446" t="s">
        <v>416</v>
      </c>
      <c r="K446" t="s">
        <v>417</v>
      </c>
      <c r="L446">
        <v>1368</v>
      </c>
      <c r="N446">
        <v>1011</v>
      </c>
      <c r="O446" t="s">
        <v>405</v>
      </c>
      <c r="P446" t="s">
        <v>405</v>
      </c>
      <c r="Q446">
        <v>1</v>
      </c>
      <c r="X446">
        <v>0.01</v>
      </c>
      <c r="Y446">
        <v>0</v>
      </c>
      <c r="Z446">
        <v>111.99</v>
      </c>
      <c r="AA446">
        <v>13.5</v>
      </c>
      <c r="AB446">
        <v>0</v>
      </c>
      <c r="AC446">
        <v>0</v>
      </c>
      <c r="AD446">
        <v>1</v>
      </c>
      <c r="AE446">
        <v>0</v>
      </c>
      <c r="AF446" t="s">
        <v>263</v>
      </c>
      <c r="AG446">
        <v>4.0000000000000001E-3</v>
      </c>
      <c r="AH446">
        <v>2</v>
      </c>
      <c r="AI446">
        <v>28048866</v>
      </c>
      <c r="AJ446">
        <v>460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ROW(Source!A139)</f>
        <v>139</v>
      </c>
      <c r="B447">
        <v>28048878</v>
      </c>
      <c r="C447">
        <v>28048862</v>
      </c>
      <c r="D447">
        <v>25231607</v>
      </c>
      <c r="E447">
        <v>1</v>
      </c>
      <c r="F447">
        <v>1</v>
      </c>
      <c r="G447">
        <v>1</v>
      </c>
      <c r="H447">
        <v>2</v>
      </c>
      <c r="I447" t="s">
        <v>421</v>
      </c>
      <c r="J447" t="s">
        <v>422</v>
      </c>
      <c r="K447" t="s">
        <v>423</v>
      </c>
      <c r="L447">
        <v>1368</v>
      </c>
      <c r="N447">
        <v>1011</v>
      </c>
      <c r="O447" t="s">
        <v>405</v>
      </c>
      <c r="P447" t="s">
        <v>405</v>
      </c>
      <c r="Q447">
        <v>1</v>
      </c>
      <c r="X447">
        <v>0.02</v>
      </c>
      <c r="Y447">
        <v>0</v>
      </c>
      <c r="Z447">
        <v>65.709999999999994</v>
      </c>
      <c r="AA447">
        <v>11.6</v>
      </c>
      <c r="AB447">
        <v>0</v>
      </c>
      <c r="AC447">
        <v>0</v>
      </c>
      <c r="AD447">
        <v>1</v>
      </c>
      <c r="AE447">
        <v>0</v>
      </c>
      <c r="AF447" t="s">
        <v>263</v>
      </c>
      <c r="AG447">
        <v>8.0000000000000002E-3</v>
      </c>
      <c r="AH447">
        <v>2</v>
      </c>
      <c r="AI447">
        <v>28048867</v>
      </c>
      <c r="AJ447">
        <v>461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ROW(Source!A139)</f>
        <v>139</v>
      </c>
      <c r="B448">
        <v>28048879</v>
      </c>
      <c r="C448">
        <v>28048862</v>
      </c>
      <c r="D448">
        <v>25231911</v>
      </c>
      <c r="E448">
        <v>1</v>
      </c>
      <c r="F448">
        <v>1</v>
      </c>
      <c r="G448">
        <v>1</v>
      </c>
      <c r="H448">
        <v>2</v>
      </c>
      <c r="I448" t="s">
        <v>427</v>
      </c>
      <c r="J448" t="s">
        <v>428</v>
      </c>
      <c r="K448" t="s">
        <v>429</v>
      </c>
      <c r="L448">
        <v>1368</v>
      </c>
      <c r="N448">
        <v>1011</v>
      </c>
      <c r="O448" t="s">
        <v>405</v>
      </c>
      <c r="P448" t="s">
        <v>405</v>
      </c>
      <c r="Q448">
        <v>1</v>
      </c>
      <c r="X448">
        <v>0.63</v>
      </c>
      <c r="Y448">
        <v>0</v>
      </c>
      <c r="Z448">
        <v>8.1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263</v>
      </c>
      <c r="AG448">
        <v>0.252</v>
      </c>
      <c r="AH448">
        <v>2</v>
      </c>
      <c r="AI448">
        <v>28048868</v>
      </c>
      <c r="AJ448">
        <v>462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ROW(Source!A139)</f>
        <v>139</v>
      </c>
      <c r="B449">
        <v>28048880</v>
      </c>
      <c r="C449">
        <v>28048862</v>
      </c>
      <c r="D449">
        <v>25147944</v>
      </c>
      <c r="E449">
        <v>1</v>
      </c>
      <c r="F449">
        <v>1</v>
      </c>
      <c r="G449">
        <v>1</v>
      </c>
      <c r="H449">
        <v>3</v>
      </c>
      <c r="I449" t="s">
        <v>645</v>
      </c>
      <c r="J449" t="s">
        <v>646</v>
      </c>
      <c r="K449" t="s">
        <v>647</v>
      </c>
      <c r="L449">
        <v>1356</v>
      </c>
      <c r="N449">
        <v>1010</v>
      </c>
      <c r="O449" t="s">
        <v>511</v>
      </c>
      <c r="P449" t="s">
        <v>511</v>
      </c>
      <c r="Q449">
        <v>1000</v>
      </c>
      <c r="X449">
        <v>2E-3</v>
      </c>
      <c r="Y449">
        <v>5650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262</v>
      </c>
      <c r="AG449">
        <v>0</v>
      </c>
      <c r="AH449">
        <v>2</v>
      </c>
      <c r="AI449">
        <v>28048869</v>
      </c>
      <c r="AJ449">
        <v>463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ROW(Source!A139)</f>
        <v>139</v>
      </c>
      <c r="B450">
        <v>28048881</v>
      </c>
      <c r="C450">
        <v>28048862</v>
      </c>
      <c r="D450">
        <v>25151438</v>
      </c>
      <c r="E450">
        <v>1</v>
      </c>
      <c r="F450">
        <v>1</v>
      </c>
      <c r="G450">
        <v>1</v>
      </c>
      <c r="H450">
        <v>3</v>
      </c>
      <c r="I450" t="s">
        <v>627</v>
      </c>
      <c r="J450" t="s">
        <v>628</v>
      </c>
      <c r="K450" t="s">
        <v>629</v>
      </c>
      <c r="L450">
        <v>1348</v>
      </c>
      <c r="N450">
        <v>1009</v>
      </c>
      <c r="O450" t="s">
        <v>24</v>
      </c>
      <c r="P450" t="s">
        <v>24</v>
      </c>
      <c r="Q450">
        <v>1000</v>
      </c>
      <c r="X450">
        <v>3.3E-4</v>
      </c>
      <c r="Y450">
        <v>10362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262</v>
      </c>
      <c r="AG450">
        <v>0</v>
      </c>
      <c r="AH450">
        <v>2</v>
      </c>
      <c r="AI450">
        <v>28048870</v>
      </c>
      <c r="AJ450">
        <v>464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ROW(Source!A139)</f>
        <v>139</v>
      </c>
      <c r="B451">
        <v>28048882</v>
      </c>
      <c r="C451">
        <v>28048862</v>
      </c>
      <c r="D451">
        <v>25152598</v>
      </c>
      <c r="E451">
        <v>1</v>
      </c>
      <c r="F451">
        <v>1</v>
      </c>
      <c r="G451">
        <v>1</v>
      </c>
      <c r="H451">
        <v>3</v>
      </c>
      <c r="I451" t="s">
        <v>651</v>
      </c>
      <c r="J451" t="s">
        <v>652</v>
      </c>
      <c r="K451" t="s">
        <v>653</v>
      </c>
      <c r="L451">
        <v>1348</v>
      </c>
      <c r="N451">
        <v>1009</v>
      </c>
      <c r="O451" t="s">
        <v>24</v>
      </c>
      <c r="P451" t="s">
        <v>24</v>
      </c>
      <c r="Q451">
        <v>1000</v>
      </c>
      <c r="X451">
        <v>2.0699999999999998E-3</v>
      </c>
      <c r="Y451">
        <v>14830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262</v>
      </c>
      <c r="AG451">
        <v>0</v>
      </c>
      <c r="AH451">
        <v>2</v>
      </c>
      <c r="AI451">
        <v>28048871</v>
      </c>
      <c r="AJ451">
        <v>465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ROW(Source!A139)</f>
        <v>139</v>
      </c>
      <c r="B452">
        <v>28048883</v>
      </c>
      <c r="C452">
        <v>28048862</v>
      </c>
      <c r="D452">
        <v>25145846</v>
      </c>
      <c r="E452">
        <v>17</v>
      </c>
      <c r="F452">
        <v>1</v>
      </c>
      <c r="G452">
        <v>1</v>
      </c>
      <c r="H452">
        <v>3</v>
      </c>
      <c r="I452" t="s">
        <v>676</v>
      </c>
      <c r="J452" t="s">
        <v>6</v>
      </c>
      <c r="K452" t="s">
        <v>677</v>
      </c>
      <c r="L452">
        <v>1354</v>
      </c>
      <c r="N452">
        <v>1010</v>
      </c>
      <c r="O452" t="s">
        <v>61</v>
      </c>
      <c r="P452" t="s">
        <v>61</v>
      </c>
      <c r="Q452">
        <v>1</v>
      </c>
      <c r="X452">
        <v>1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 t="s">
        <v>262</v>
      </c>
      <c r="AG452">
        <v>0</v>
      </c>
      <c r="AH452">
        <v>3</v>
      </c>
      <c r="AI452">
        <v>-1</v>
      </c>
      <c r="AJ452" t="s">
        <v>6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ROW(Source!A139)</f>
        <v>139</v>
      </c>
      <c r="B453">
        <v>28048884</v>
      </c>
      <c r="C453">
        <v>28048862</v>
      </c>
      <c r="D453">
        <v>25145807</v>
      </c>
      <c r="E453">
        <v>17</v>
      </c>
      <c r="F453">
        <v>1</v>
      </c>
      <c r="G453">
        <v>1</v>
      </c>
      <c r="H453">
        <v>3</v>
      </c>
      <c r="I453" t="s">
        <v>674</v>
      </c>
      <c r="J453" t="s">
        <v>6</v>
      </c>
      <c r="K453" t="s">
        <v>675</v>
      </c>
      <c r="L453">
        <v>1354</v>
      </c>
      <c r="N453">
        <v>1010</v>
      </c>
      <c r="O453" t="s">
        <v>61</v>
      </c>
      <c r="P453" t="s">
        <v>61</v>
      </c>
      <c r="Q453">
        <v>1</v>
      </c>
      <c r="X453">
        <v>2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 t="s">
        <v>262</v>
      </c>
      <c r="AG453">
        <v>0</v>
      </c>
      <c r="AH453">
        <v>3</v>
      </c>
      <c r="AI453">
        <v>-1</v>
      </c>
      <c r="AJ453" t="s">
        <v>6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ROW(Source!A140)</f>
        <v>140</v>
      </c>
      <c r="B454">
        <v>28048874</v>
      </c>
      <c r="C454">
        <v>28048862</v>
      </c>
      <c r="D454">
        <v>25412980</v>
      </c>
      <c r="E454">
        <v>1</v>
      </c>
      <c r="F454">
        <v>1</v>
      </c>
      <c r="G454">
        <v>1</v>
      </c>
      <c r="H454">
        <v>1</v>
      </c>
      <c r="I454" t="s">
        <v>658</v>
      </c>
      <c r="J454" t="s">
        <v>6</v>
      </c>
      <c r="K454" t="s">
        <v>659</v>
      </c>
      <c r="L454">
        <v>1191</v>
      </c>
      <c r="N454">
        <v>1013</v>
      </c>
      <c r="O454" t="s">
        <v>401</v>
      </c>
      <c r="P454" t="s">
        <v>401</v>
      </c>
      <c r="Q454">
        <v>1</v>
      </c>
      <c r="X454">
        <v>2.91</v>
      </c>
      <c r="Y454">
        <v>0</v>
      </c>
      <c r="Z454">
        <v>0</v>
      </c>
      <c r="AA454">
        <v>0</v>
      </c>
      <c r="AB454">
        <v>9.07</v>
      </c>
      <c r="AC454">
        <v>0</v>
      </c>
      <c r="AD454">
        <v>1</v>
      </c>
      <c r="AE454">
        <v>1</v>
      </c>
      <c r="AF454" t="s">
        <v>263</v>
      </c>
      <c r="AG454">
        <v>1.1640000000000001</v>
      </c>
      <c r="AH454">
        <v>2</v>
      </c>
      <c r="AI454">
        <v>28048863</v>
      </c>
      <c r="AJ454">
        <v>466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ROW(Source!A140)</f>
        <v>140</v>
      </c>
      <c r="B455">
        <v>28048875</v>
      </c>
      <c r="C455">
        <v>28048862</v>
      </c>
      <c r="D455">
        <v>25412928</v>
      </c>
      <c r="E455">
        <v>1</v>
      </c>
      <c r="F455">
        <v>1</v>
      </c>
      <c r="G455">
        <v>1</v>
      </c>
      <c r="H455">
        <v>1</v>
      </c>
      <c r="I455" t="s">
        <v>413</v>
      </c>
      <c r="J455" t="s">
        <v>6</v>
      </c>
      <c r="K455" t="s">
        <v>414</v>
      </c>
      <c r="L455">
        <v>1191</v>
      </c>
      <c r="N455">
        <v>1013</v>
      </c>
      <c r="O455" t="s">
        <v>401</v>
      </c>
      <c r="P455" t="s">
        <v>401</v>
      </c>
      <c r="Q455">
        <v>1</v>
      </c>
      <c r="X455">
        <v>0.04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2</v>
      </c>
      <c r="AF455" t="s">
        <v>263</v>
      </c>
      <c r="AG455">
        <v>1.6E-2</v>
      </c>
      <c r="AH455">
        <v>2</v>
      </c>
      <c r="AI455">
        <v>28048864</v>
      </c>
      <c r="AJ455">
        <v>467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ROW(Source!A140)</f>
        <v>140</v>
      </c>
      <c r="B456">
        <v>28048876</v>
      </c>
      <c r="C456">
        <v>28048862</v>
      </c>
      <c r="D456">
        <v>25230118</v>
      </c>
      <c r="E456">
        <v>1</v>
      </c>
      <c r="F456">
        <v>1</v>
      </c>
      <c r="G456">
        <v>1</v>
      </c>
      <c r="H456">
        <v>2</v>
      </c>
      <c r="I456" t="s">
        <v>642</v>
      </c>
      <c r="J456" t="s">
        <v>643</v>
      </c>
      <c r="K456" t="s">
        <v>644</v>
      </c>
      <c r="L456">
        <v>1368</v>
      </c>
      <c r="N456">
        <v>1011</v>
      </c>
      <c r="O456" t="s">
        <v>405</v>
      </c>
      <c r="P456" t="s">
        <v>405</v>
      </c>
      <c r="Q456">
        <v>1</v>
      </c>
      <c r="X456">
        <v>0.01</v>
      </c>
      <c r="Y456">
        <v>0</v>
      </c>
      <c r="Z456">
        <v>86.4</v>
      </c>
      <c r="AA456">
        <v>13.5</v>
      </c>
      <c r="AB456">
        <v>0</v>
      </c>
      <c r="AC456">
        <v>0</v>
      </c>
      <c r="AD456">
        <v>1</v>
      </c>
      <c r="AE456">
        <v>0</v>
      </c>
      <c r="AF456" t="s">
        <v>263</v>
      </c>
      <c r="AG456">
        <v>4.0000000000000001E-3</v>
      </c>
      <c r="AH456">
        <v>2</v>
      </c>
      <c r="AI456">
        <v>28048865</v>
      </c>
      <c r="AJ456">
        <v>468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ROW(Source!A140)</f>
        <v>140</v>
      </c>
      <c r="B457">
        <v>28048877</v>
      </c>
      <c r="C457">
        <v>28048862</v>
      </c>
      <c r="D457">
        <v>25230220</v>
      </c>
      <c r="E457">
        <v>1</v>
      </c>
      <c r="F457">
        <v>1</v>
      </c>
      <c r="G457">
        <v>1</v>
      </c>
      <c r="H457">
        <v>2</v>
      </c>
      <c r="I457" t="s">
        <v>415</v>
      </c>
      <c r="J457" t="s">
        <v>416</v>
      </c>
      <c r="K457" t="s">
        <v>417</v>
      </c>
      <c r="L457">
        <v>1368</v>
      </c>
      <c r="N457">
        <v>1011</v>
      </c>
      <c r="O457" t="s">
        <v>405</v>
      </c>
      <c r="P457" t="s">
        <v>405</v>
      </c>
      <c r="Q457">
        <v>1</v>
      </c>
      <c r="X457">
        <v>0.01</v>
      </c>
      <c r="Y457">
        <v>0</v>
      </c>
      <c r="Z457">
        <v>111.99</v>
      </c>
      <c r="AA457">
        <v>13.5</v>
      </c>
      <c r="AB457">
        <v>0</v>
      </c>
      <c r="AC457">
        <v>0</v>
      </c>
      <c r="AD457">
        <v>1</v>
      </c>
      <c r="AE457">
        <v>0</v>
      </c>
      <c r="AF457" t="s">
        <v>263</v>
      </c>
      <c r="AG457">
        <v>4.0000000000000001E-3</v>
      </c>
      <c r="AH457">
        <v>2</v>
      </c>
      <c r="AI457">
        <v>28048866</v>
      </c>
      <c r="AJ457">
        <v>469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ROW(Source!A140)</f>
        <v>140</v>
      </c>
      <c r="B458">
        <v>28048878</v>
      </c>
      <c r="C458">
        <v>28048862</v>
      </c>
      <c r="D458">
        <v>25231607</v>
      </c>
      <c r="E458">
        <v>1</v>
      </c>
      <c r="F458">
        <v>1</v>
      </c>
      <c r="G458">
        <v>1</v>
      </c>
      <c r="H458">
        <v>2</v>
      </c>
      <c r="I458" t="s">
        <v>421</v>
      </c>
      <c r="J458" t="s">
        <v>422</v>
      </c>
      <c r="K458" t="s">
        <v>423</v>
      </c>
      <c r="L458">
        <v>1368</v>
      </c>
      <c r="N458">
        <v>1011</v>
      </c>
      <c r="O458" t="s">
        <v>405</v>
      </c>
      <c r="P458" t="s">
        <v>405</v>
      </c>
      <c r="Q458">
        <v>1</v>
      </c>
      <c r="X458">
        <v>0.02</v>
      </c>
      <c r="Y458">
        <v>0</v>
      </c>
      <c r="Z458">
        <v>65.709999999999994</v>
      </c>
      <c r="AA458">
        <v>11.6</v>
      </c>
      <c r="AB458">
        <v>0</v>
      </c>
      <c r="AC458">
        <v>0</v>
      </c>
      <c r="AD458">
        <v>1</v>
      </c>
      <c r="AE458">
        <v>0</v>
      </c>
      <c r="AF458" t="s">
        <v>263</v>
      </c>
      <c r="AG458">
        <v>8.0000000000000002E-3</v>
      </c>
      <c r="AH458">
        <v>2</v>
      </c>
      <c r="AI458">
        <v>28048867</v>
      </c>
      <c r="AJ458">
        <v>470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ROW(Source!A140)</f>
        <v>140</v>
      </c>
      <c r="B459">
        <v>28048879</v>
      </c>
      <c r="C459">
        <v>28048862</v>
      </c>
      <c r="D459">
        <v>25231911</v>
      </c>
      <c r="E459">
        <v>1</v>
      </c>
      <c r="F459">
        <v>1</v>
      </c>
      <c r="G459">
        <v>1</v>
      </c>
      <c r="H459">
        <v>2</v>
      </c>
      <c r="I459" t="s">
        <v>427</v>
      </c>
      <c r="J459" t="s">
        <v>428</v>
      </c>
      <c r="K459" t="s">
        <v>429</v>
      </c>
      <c r="L459">
        <v>1368</v>
      </c>
      <c r="N459">
        <v>1011</v>
      </c>
      <c r="O459" t="s">
        <v>405</v>
      </c>
      <c r="P459" t="s">
        <v>405</v>
      </c>
      <c r="Q459">
        <v>1</v>
      </c>
      <c r="X459">
        <v>0.63</v>
      </c>
      <c r="Y459">
        <v>0</v>
      </c>
      <c r="Z459">
        <v>8.1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263</v>
      </c>
      <c r="AG459">
        <v>0.252</v>
      </c>
      <c r="AH459">
        <v>2</v>
      </c>
      <c r="AI459">
        <v>28048868</v>
      </c>
      <c r="AJ459">
        <v>471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ROW(Source!A140)</f>
        <v>140</v>
      </c>
      <c r="B460">
        <v>28048880</v>
      </c>
      <c r="C460">
        <v>28048862</v>
      </c>
      <c r="D460">
        <v>25147944</v>
      </c>
      <c r="E460">
        <v>1</v>
      </c>
      <c r="F460">
        <v>1</v>
      </c>
      <c r="G460">
        <v>1</v>
      </c>
      <c r="H460">
        <v>3</v>
      </c>
      <c r="I460" t="s">
        <v>645</v>
      </c>
      <c r="J460" t="s">
        <v>646</v>
      </c>
      <c r="K460" t="s">
        <v>647</v>
      </c>
      <c r="L460">
        <v>1356</v>
      </c>
      <c r="N460">
        <v>1010</v>
      </c>
      <c r="O460" t="s">
        <v>511</v>
      </c>
      <c r="P460" t="s">
        <v>511</v>
      </c>
      <c r="Q460">
        <v>1000</v>
      </c>
      <c r="X460">
        <v>2E-3</v>
      </c>
      <c r="Y460">
        <v>5650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262</v>
      </c>
      <c r="AG460">
        <v>0</v>
      </c>
      <c r="AH460">
        <v>2</v>
      </c>
      <c r="AI460">
        <v>28048869</v>
      </c>
      <c r="AJ460">
        <v>472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ROW(Source!A140)</f>
        <v>140</v>
      </c>
      <c r="B461">
        <v>28048881</v>
      </c>
      <c r="C461">
        <v>28048862</v>
      </c>
      <c r="D461">
        <v>25151438</v>
      </c>
      <c r="E461">
        <v>1</v>
      </c>
      <c r="F461">
        <v>1</v>
      </c>
      <c r="G461">
        <v>1</v>
      </c>
      <c r="H461">
        <v>3</v>
      </c>
      <c r="I461" t="s">
        <v>627</v>
      </c>
      <c r="J461" t="s">
        <v>628</v>
      </c>
      <c r="K461" t="s">
        <v>629</v>
      </c>
      <c r="L461">
        <v>1348</v>
      </c>
      <c r="N461">
        <v>1009</v>
      </c>
      <c r="O461" t="s">
        <v>24</v>
      </c>
      <c r="P461" t="s">
        <v>24</v>
      </c>
      <c r="Q461">
        <v>1000</v>
      </c>
      <c r="X461">
        <v>3.3E-4</v>
      </c>
      <c r="Y461">
        <v>10362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262</v>
      </c>
      <c r="AG461">
        <v>0</v>
      </c>
      <c r="AH461">
        <v>2</v>
      </c>
      <c r="AI461">
        <v>28048870</v>
      </c>
      <c r="AJ461">
        <v>473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ROW(Source!A140)</f>
        <v>140</v>
      </c>
      <c r="B462">
        <v>28048882</v>
      </c>
      <c r="C462">
        <v>28048862</v>
      </c>
      <c r="D462">
        <v>25152598</v>
      </c>
      <c r="E462">
        <v>1</v>
      </c>
      <c r="F462">
        <v>1</v>
      </c>
      <c r="G462">
        <v>1</v>
      </c>
      <c r="H462">
        <v>3</v>
      </c>
      <c r="I462" t="s">
        <v>651</v>
      </c>
      <c r="J462" t="s">
        <v>652</v>
      </c>
      <c r="K462" t="s">
        <v>653</v>
      </c>
      <c r="L462">
        <v>1348</v>
      </c>
      <c r="N462">
        <v>1009</v>
      </c>
      <c r="O462" t="s">
        <v>24</v>
      </c>
      <c r="P462" t="s">
        <v>24</v>
      </c>
      <c r="Q462">
        <v>1000</v>
      </c>
      <c r="X462">
        <v>2.0699999999999998E-3</v>
      </c>
      <c r="Y462">
        <v>14830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262</v>
      </c>
      <c r="AG462">
        <v>0</v>
      </c>
      <c r="AH462">
        <v>2</v>
      </c>
      <c r="AI462">
        <v>28048871</v>
      </c>
      <c r="AJ462">
        <v>474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ROW(Source!A140)</f>
        <v>140</v>
      </c>
      <c r="B463">
        <v>28048883</v>
      </c>
      <c r="C463">
        <v>28048862</v>
      </c>
      <c r="D463">
        <v>25145846</v>
      </c>
      <c r="E463">
        <v>17</v>
      </c>
      <c r="F463">
        <v>1</v>
      </c>
      <c r="G463">
        <v>1</v>
      </c>
      <c r="H463">
        <v>3</v>
      </c>
      <c r="I463" t="s">
        <v>676</v>
      </c>
      <c r="J463" t="s">
        <v>6</v>
      </c>
      <c r="K463" t="s">
        <v>677</v>
      </c>
      <c r="L463">
        <v>1354</v>
      </c>
      <c r="N463">
        <v>1010</v>
      </c>
      <c r="O463" t="s">
        <v>61</v>
      </c>
      <c r="P463" t="s">
        <v>61</v>
      </c>
      <c r="Q463">
        <v>1</v>
      </c>
      <c r="X463">
        <v>1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 t="s">
        <v>262</v>
      </c>
      <c r="AG463">
        <v>0</v>
      </c>
      <c r="AH463">
        <v>3</v>
      </c>
      <c r="AI463">
        <v>-1</v>
      </c>
      <c r="AJ463" t="s">
        <v>6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ROW(Source!A140)</f>
        <v>140</v>
      </c>
      <c r="B464">
        <v>28048884</v>
      </c>
      <c r="C464">
        <v>28048862</v>
      </c>
      <c r="D464">
        <v>25145807</v>
      </c>
      <c r="E464">
        <v>17</v>
      </c>
      <c r="F464">
        <v>1</v>
      </c>
      <c r="G464">
        <v>1</v>
      </c>
      <c r="H464">
        <v>3</v>
      </c>
      <c r="I464" t="s">
        <v>674</v>
      </c>
      <c r="J464" t="s">
        <v>6</v>
      </c>
      <c r="K464" t="s">
        <v>675</v>
      </c>
      <c r="L464">
        <v>1354</v>
      </c>
      <c r="N464">
        <v>1010</v>
      </c>
      <c r="O464" t="s">
        <v>61</v>
      </c>
      <c r="P464" t="s">
        <v>61</v>
      </c>
      <c r="Q464">
        <v>1</v>
      </c>
      <c r="X464">
        <v>2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 t="s">
        <v>262</v>
      </c>
      <c r="AG464">
        <v>0</v>
      </c>
      <c r="AH464">
        <v>3</v>
      </c>
      <c r="AI464">
        <v>-1</v>
      </c>
      <c r="AJ464" t="s">
        <v>6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8 граф</vt:lpstr>
      <vt:lpstr>Макет форма-3</vt:lpstr>
      <vt:lpstr>Source</vt:lpstr>
      <vt:lpstr>SourceObSm</vt:lpstr>
      <vt:lpstr>SmtRes</vt:lpstr>
      <vt:lpstr>EtalonRes</vt:lpstr>
      <vt:lpstr>'Акт КС-2 8 граф'!Заголовки_для_печати</vt:lpstr>
      <vt:lpstr>'Смета 12 гр. по ФЕР'!Заголовки_для_печати</vt:lpstr>
      <vt:lpstr>'Акт КС-2 8 граф'!Область_печати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2018-10-26T13:36:28Z</cp:lastPrinted>
  <dcterms:created xsi:type="dcterms:W3CDTF">2018-10-25T10:11:07Z</dcterms:created>
  <dcterms:modified xsi:type="dcterms:W3CDTF">2018-10-26T13:36:39Z</dcterms:modified>
</cp:coreProperties>
</file>