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1340" windowHeight="9045" tabRatio="866" activeTab="3"/>
  </bookViews>
  <sheets>
    <sheet name="СМР" sheetId="79" r:id="rId1"/>
    <sheet name="НМЦ договора" sheetId="80" r:id="rId2"/>
    <sheet name="25635" sheetId="81" r:id="rId3"/>
    <sheet name="25636" sheetId="82" r:id="rId4"/>
  </sheets>
  <externalReferences>
    <externalReference r:id="rId5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P15" i="82" l="1"/>
  <c r="P14" i="82"/>
  <c r="K99" i="81" l="1"/>
  <c r="K104" i="81" s="1"/>
  <c r="P20" i="81"/>
  <c r="K20" i="81"/>
  <c r="P18" i="81"/>
  <c r="P17" i="81"/>
  <c r="P16" i="81"/>
  <c r="P14" i="81" s="1"/>
  <c r="P15" i="81"/>
  <c r="G21" i="80" l="1"/>
  <c r="F21" i="80"/>
  <c r="D21" i="80"/>
  <c r="G22" i="80"/>
  <c r="F22" i="80"/>
  <c r="Q7" i="79"/>
  <c r="L7" i="79"/>
  <c r="H7" i="79"/>
  <c r="R8" i="79"/>
  <c r="M8" i="79"/>
  <c r="C7" i="79"/>
  <c r="B8" i="79" l="1"/>
  <c r="D9" i="79" l="1"/>
  <c r="O9" i="79" l="1"/>
  <c r="G7" i="79" l="1"/>
  <c r="F7" i="79" s="1"/>
  <c r="B7" i="79"/>
  <c r="K7" i="79" l="1"/>
  <c r="P7" i="79" s="1"/>
  <c r="N7" i="79" s="1"/>
  <c r="J7" i="79" l="1"/>
  <c r="C9" i="79" l="1"/>
  <c r="I8" i="79" l="1"/>
  <c r="H8" i="79"/>
  <c r="R9" i="79" l="1"/>
  <c r="R10" i="79" s="1"/>
  <c r="L8" i="79"/>
  <c r="Q8" i="79" s="1"/>
  <c r="G8" i="79"/>
  <c r="E9" i="79"/>
  <c r="M9" i="79" l="1"/>
  <c r="R11" i="79"/>
  <c r="R12" i="79" s="1"/>
  <c r="L9" i="79"/>
  <c r="B9" i="79"/>
  <c r="H9" i="79"/>
  <c r="I9" i="79"/>
  <c r="F8" i="79"/>
  <c r="K8" i="79"/>
  <c r="P8" i="79" s="1"/>
  <c r="N8" i="79" s="1"/>
  <c r="Q9" i="79" l="1"/>
  <c r="Q10" i="79" s="1"/>
  <c r="K9" i="79"/>
  <c r="G9" i="79"/>
  <c r="J8" i="79"/>
  <c r="F9" i="79"/>
  <c r="C21" i="80"/>
  <c r="P9" i="79" l="1"/>
  <c r="P10" i="79" s="1"/>
  <c r="J9" i="79"/>
  <c r="C20" i="80"/>
  <c r="Q11" i="79" l="1"/>
  <c r="Q12" i="79" s="1"/>
  <c r="D20" i="80"/>
  <c r="G20" i="80"/>
  <c r="F20" i="80" s="1"/>
  <c r="N9" i="79"/>
  <c r="G19" i="80" l="1"/>
  <c r="D19" i="80" s="1"/>
  <c r="C19" i="80" l="1"/>
  <c r="C22" i="80" s="1"/>
  <c r="N10" i="79" l="1"/>
  <c r="D22" i="80" s="1"/>
  <c r="P11" i="79"/>
  <c r="N11" i="79" s="1"/>
  <c r="D23" i="80" s="1"/>
  <c r="G23" i="80" l="1"/>
  <c r="G24" i="80" s="1"/>
  <c r="F19" i="80"/>
  <c r="F23" i="80" s="1"/>
  <c r="F24" i="80" s="1"/>
  <c r="P12" i="79"/>
  <c r="N12" i="79" l="1"/>
  <c r="D24" i="80" s="1"/>
</calcChain>
</file>

<file path=xl/sharedStrings.xml><?xml version="1.0" encoding="utf-8"?>
<sst xmlns="http://schemas.openxmlformats.org/spreadsheetml/2006/main" count="420" uniqueCount="265">
  <si>
    <t>Всего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</si>
  <si>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</si>
  <si>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</si>
  <si>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</si>
  <si>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</si>
  <si>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</si>
  <si>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В.В. Моляков</t>
  </si>
  <si>
    <t xml:space="preserve"> </t>
  </si>
  <si>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</si>
  <si>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</si>
  <si>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</si>
  <si>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</si>
  <si>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</si>
  <si>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</si>
  <si>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</si>
  <si>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</si>
  <si>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</si>
  <si>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</si>
  <si>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</si>
  <si>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</si>
  <si>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</si>
  <si>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</si>
  <si>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</si>
  <si>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</si>
  <si>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</si>
  <si>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</si>
  <si>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</si>
  <si>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</si>
  <si>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</si>
  <si>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Начальник отдела капитального строительства</t>
  </si>
  <si>
    <t>Согласовано</t>
  </si>
  <si>
    <t>отд. 028</t>
  </si>
  <si>
    <t>Н.А. Басова</t>
  </si>
  <si>
    <t>Итого с индексом инфляции**:</t>
  </si>
  <si>
    <t>2015 год</t>
  </si>
  <si>
    <t xml:space="preserve">** В расчете использован индекс-дефлятор по инвестициям в основной капитал  2015/2014 - 1,051 по письмам: Минэкономразвития России от 25.09.2013 № 20402-АК/ДОЗи, Госкорпорации "Росатом" от 10.02.2014 № 1-12.8/4385  </t>
  </si>
  <si>
    <t>2015г.</t>
  </si>
  <si>
    <t xml:space="preserve">** В расчете использован индекс-дефлятор по инвестициям в основной капитал 2015/2014 - 1,051 по письмам: Минэкономразвития России от 25.09.2013 № 20402-АК/ДОЗи, Госкорпорации "Росатом" от 10.02.2014 № 1-12.8/4385  </t>
  </si>
  <si>
    <t>Остаток сметной стоимости в базисном уровне цен на 01.01.2000</t>
  </si>
  <si>
    <t>на 2015 год</t>
  </si>
  <si>
    <t>Способ закупки: открытый запрос предложений</t>
  </si>
  <si>
    <t xml:space="preserve"> -10,00 индекс изменения сметной стоимости прочих затрат к ТЕР 2001  (письмо Минстроя России от от 13.11.2014 года № 25374-ЮР/08 приложение 1, пусконаладочные работы) </t>
  </si>
  <si>
    <t xml:space="preserve"> - 3,74 индекс изменения сметной стоимости оборудования к ТЕР 2001  (письмо Минстроя России от от 13.11.2014 года № 25374-ЮР/08 приложение 5, экономика в целом) </t>
  </si>
  <si>
    <r>
      <t xml:space="preserve"> - 5,71  индекс изменения сметной стоимости СМР к ТЕР 2001   (письмо Минстроя России от 13.11.2014 года № 25374-ЮР/08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приложение 1, прочие объекты)</t>
    </r>
  </si>
  <si>
    <t xml:space="preserve"> - 10,00 индекс изменения сметной стоимости прочих затрат к ТЕР 2001  (письмо Минстроя России от от 13.11.2014 года № 25374-ЮР/08 приложение 1, пусконаладочные работы) </t>
  </si>
  <si>
    <t>на выполнение строительно-монтажных работ по реконструкции здания 377 (инв.№7905562). Электроосвещение термического участка.</t>
  </si>
  <si>
    <t>выполнение строительно-монтажных работ по  реконструкции здания 377 (инв.№7905562). Электроосвещение термического участка.</t>
  </si>
  <si>
    <t>Реконструкция здания 377 (инв. №,7905562. Электроосвещение термического участка.</t>
  </si>
  <si>
    <t>Реконструкция здания 377 (инв. №7905562). Пусконаладочные работы (элетроосвещение термического участка)</t>
  </si>
  <si>
    <t>25635 (178см167)</t>
  </si>
  <si>
    <t>25636 (178см168)</t>
  </si>
  <si>
    <t xml:space="preserve"> -  5,71  индекс изменения сметной стоимости СМР к ТЕР 2001   (письмо Минстроя России от 13.11.2014 года № 25374-ЮР/08 приложение 1, прочие объекты)</t>
  </si>
  <si>
    <t>СОГЛАСОВАНО:</t>
  </si>
  <si>
    <t>УТВЕРЖДАЮ:</t>
  </si>
  <si>
    <t>(наименование стройки)</t>
  </si>
  <si>
    <t>Зам. генерального директора</t>
  </si>
  <si>
    <t>Е.В.Гордеев</t>
  </si>
  <si>
    <t>_________________</t>
  </si>
  <si>
    <t>" _____ " ________________ 2014 г.</t>
  </si>
  <si>
    <t>"______ " __________2014 г.</t>
  </si>
  <si>
    <t>ЛОКАЛЬНЫЙ СМЕТНЫЙ РАСЧЕТ № 25635</t>
  </si>
  <si>
    <t>(локальная смета)</t>
  </si>
  <si>
    <r>
      <t xml:space="preserve">               на реконструкцию здания 377. </t>
    </r>
    <r>
      <rPr>
        <b/>
        <i/>
        <sz val="10"/>
        <rFont val="Arial"/>
        <family val="2"/>
        <charset val="204"/>
      </rPr>
      <t>Инв. № 7905562</t>
    </r>
  </si>
  <si>
    <t>Раздел: Электроосвещение термического участка</t>
  </si>
  <si>
    <t>(наименование работ и затрат, наименование объекта)</t>
  </si>
  <si>
    <t>Основание: проект № ЭАИ.13-087-377-ЭО</t>
  </si>
  <si>
    <t>Справочно, в тыс.руб. :</t>
  </si>
  <si>
    <t>Сметная стоимость _______________________________________________________________________________________________</t>
  </si>
  <si>
    <t>___________________________532,141</t>
  </si>
  <si>
    <t>тыс. руб.</t>
  </si>
  <si>
    <t xml:space="preserve">ВСЕГО: 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</si>
  <si>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</si>
  <si>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_______________________________________________________________________________________________0,339</t>
  </si>
  <si>
    <t>с К=5,98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</si>
  <si>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</si>
  <si>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_______________________________________________________________________________________________526,870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</si>
  <si>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</si>
  <si>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_______________________________________________________________________________________________4,932</t>
  </si>
  <si>
    <t>с К=4,21</t>
  </si>
  <si>
    <t>Средства на оплату труда _______________________________________________________________________________________________</t>
  </si>
  <si>
    <t>___________________________16,795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</si>
  <si>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</si>
  <si>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_______________________________________________________________________________________________734,89</t>
  </si>
  <si>
    <t>чел.час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</si>
  <si>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</si>
  <si>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</si>
  <si>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</si>
  <si>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>№ пп</t>
  </si>
  <si>
    <t>Обоснова-ние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</si>
  <si>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</si>
  <si>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</si>
  <si>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</si>
  <si>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</si>
  <si>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</si>
  <si>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</si>
  <si>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</si>
  <si>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Общая масса обору-дования, т</t>
  </si>
  <si>
    <t>В том числе</t>
  </si>
  <si>
    <t>Обору-дование</t>
  </si>
  <si>
    <t>Осн.З/п</t>
  </si>
  <si>
    <t>Эк.Маш</t>
  </si>
  <si>
    <t>З/пМех</t>
  </si>
  <si>
    <t xml:space="preserve">                           Раздел 1. Демонтажные работы</t>
  </si>
  <si>
    <t>ТЕРм08-03-595-02</t>
  </si>
  <si>
    <r>
      <t>Демонтаж светильник РСП 05-700 на кронштейнах на стенах, колоннах и фермах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ТЗ=1,1;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</si>
  <si>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100 шт.</t>
  </si>
  <si>
    <t>ТЕРм08-02-149-01</t>
  </si>
  <si>
    <r>
      <t>Демонтаж: кабель до 35 кВ, подвешива-емый на тросе,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ТЗ=1,1;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</si>
  <si>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100 м кабеля</t>
  </si>
  <si>
    <t xml:space="preserve">  Итого по разделу 1 Демонтажные работы</t>
  </si>
  <si>
    <t xml:space="preserve">                           Раздел 2. Оборудование</t>
  </si>
  <si>
    <t xml:space="preserve">                           ЩО1.3 в составе:</t>
  </si>
  <si>
    <t>Цена поставщика</t>
  </si>
  <si>
    <t>Корпус металлический ЩРн-36з-074 IP54</t>
  </si>
  <si>
    <t>шт.</t>
  </si>
  <si>
    <t xml:space="preserve">
3072,72/1,18/4,21</t>
  </si>
  <si>
    <t>Рубильник ВН-32 3Р 32А ИЭК</t>
  </si>
  <si>
    <t xml:space="preserve">
168/1,18/4,21</t>
  </si>
  <si>
    <t>Автоматический выключатель ВА47-29С 1Р 16А</t>
  </si>
  <si>
    <t xml:space="preserve">
54,78/1,18/4,21</t>
  </si>
  <si>
    <t>Контактор ESB 20-20/230, GHE3211102R0006</t>
  </si>
  <si>
    <t xml:space="preserve">
1550/1,18/4,21</t>
  </si>
  <si>
    <t xml:space="preserve">                           ЩАО1.3 в составе:</t>
  </si>
  <si>
    <t>Корпус металлический ЩРн-24з-0 74 У2 IP54</t>
  </si>
  <si>
    <t xml:space="preserve">
1792,42/1,18/4,21</t>
  </si>
  <si>
    <t>Рубильник ВН-32 3Р 20А ИЭК</t>
  </si>
  <si>
    <t>Автоматический выключатель ВА47-29С 1Р 10А</t>
  </si>
  <si>
    <t>Выключатель сумеречный (реле) TWS-1M (фотоэлемент в комплекте)</t>
  </si>
  <si>
    <t xml:space="preserve">
3530/1,18/4,21</t>
  </si>
  <si>
    <t xml:space="preserve">  Итого по разделу 2 Оборудование</t>
  </si>
  <si>
    <t xml:space="preserve">                           Раздел 3. Монтажные работы</t>
  </si>
  <si>
    <t>ТЕРм08-03-599-09</t>
  </si>
  <si>
    <t>Щитки осветительные, устанавливаемые на стене распорными дюбелями, масса щитка до 6 кг</t>
  </si>
  <si>
    <t>1 шт.</t>
  </si>
  <si>
    <t>ТЕРм08-03-521-01</t>
  </si>
  <si>
    <t>Рубильник на плите с центральной или боковой рукояткой или управлением штангой, устанавливаемый на металлическом основании, однополюсный на ток до 250 А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</si>
  <si>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</si>
  <si>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</si>
  <si>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ТЕРм08-03-529-03</t>
  </si>
  <si>
    <t>Контактор переменного тока на конструкции на ток до 160 А</t>
  </si>
  <si>
    <t>ТЕРм08-03-526-01 прим.</t>
  </si>
  <si>
    <t>Установка сумеречного выключателя</t>
  </si>
  <si>
    <t>ТЕРм08-03-594-03</t>
  </si>
  <si>
    <r>
      <t>Светильник светодиодный, устанавливаемый на кронштейнах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8 до 15 м ОЗП=1,1; ТЗ=1,1</t>
    </r>
  </si>
  <si>
    <t>Светодиодный светильник LB/S C LED max 237 Bт, арт.1334000040</t>
  </si>
  <si>
    <t>щт.</t>
  </si>
  <si>
    <r>
      <t>4852,64</t>
    </r>
    <r>
      <rPr>
        <i/>
        <sz val="5"/>
        <rFont val="Arial"/>
        <family val="2"/>
        <charset val="204"/>
      </rPr>
      <t xml:space="preserve">
34242,15/1,18/5,98</t>
    </r>
  </si>
  <si>
    <t>Светодиодный светильник LYRA L-250 E LED, арт.4502000010</t>
  </si>
  <si>
    <r>
      <t>630,92</t>
    </r>
    <r>
      <rPr>
        <i/>
        <sz val="5"/>
        <rFont val="Arial"/>
        <family val="2"/>
        <charset val="204"/>
      </rPr>
      <t xml:space="preserve">
4452,03/1,18/5,98</t>
    </r>
  </si>
  <si>
    <r>
      <t>Светильник светодиодный, устанавливаемый на кронштейнх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</si>
  <si>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Светодиодный светильник ARS/s 32Вт, арт.1042000030</t>
  </si>
  <si>
    <r>
      <t>742,16</t>
    </r>
    <r>
      <rPr>
        <i/>
        <sz val="5"/>
        <rFont val="Arial"/>
        <family val="2"/>
        <charset val="204"/>
      </rPr>
      <t xml:space="preserve">
5237/1,18/5,98</t>
    </r>
  </si>
  <si>
    <t>Светильник переносной СПВ-9 12 B 9Вт</t>
  </si>
  <si>
    <r>
      <t>297,6</t>
    </r>
    <r>
      <rPr>
        <i/>
        <sz val="5"/>
        <rFont val="Arial"/>
        <family val="2"/>
        <charset val="204"/>
      </rPr>
      <t xml:space="preserve">
2100/1,18/5,98</t>
    </r>
  </si>
  <si>
    <t>ТЕРм08-03-603-01</t>
  </si>
  <si>
    <t>Ящик с понижающим трансформатором</t>
  </si>
  <si>
    <t>ТСЦ-504-0289</t>
  </si>
  <si>
    <t>Ящики с понижающим трансформатором автомат. выключателем, 36в ЯТП-0,25-1</t>
  </si>
  <si>
    <t>Кабель до 35 кВ, подвешиваемый на тросе, масса 1 м кабеля до 1 кг</t>
  </si>
  <si>
    <t>ТСЦ-509-0801</t>
  </si>
  <si>
    <t>Трос стальной</t>
  </si>
  <si>
    <t>м</t>
  </si>
  <si>
    <t>ТСЦ-503-0461 прим.</t>
  </si>
  <si>
    <t>Коробка ответвительная 100х100х50 DKC</t>
  </si>
  <si>
    <t>ТСЦ-501-8194</t>
  </si>
  <si>
    <t>Кабель силовой с медными жилами с поливинилхлоридной изоляцией в поливинилхлоридной оболочке без защитного покрова ВВГнг-LS, напряжением 0,66 Кв, число жил 3 и сечением 4,0 мм2</t>
  </si>
  <si>
    <t>1000 м</t>
  </si>
  <si>
    <t>ТСЦ-501-8191 прим.</t>
  </si>
  <si>
    <t>Кабель силовой с медными жилами с поливинилхлоридной изоляцией в поливинилхлоридной оболочке без защитного покрова ВВГнг-LS, напряжением 0,66 Кв, число жил 3 и сечением 2,5 мм2</t>
  </si>
  <si>
    <t>ТЕРм08-02-407-01</t>
  </si>
  <si>
    <t>Труба стальная по установленным конструкциям, по стенам с креплением скобами, диаметр до 25 мм</t>
  </si>
  <si>
    <t>100 м</t>
  </si>
  <si>
    <t>ТСЦ-103-0050</t>
  </si>
  <si>
    <t>Трубы стальные сварные водогазопроводные с резьбой оцинкованные обыкновенные, диаметр условного прохода 20 мм, толщина стенки 2,8 мм</t>
  </si>
  <si>
    <t>ТЕРм08-02-412-02</t>
  </si>
  <si>
    <t>Затягивание кабеля в проложенные трубы и металлические рукава</t>
  </si>
  <si>
    <t>Кабель силовой с медными жилами (ож)-0,66кВ ВВГнг-FRLS 3х1,5</t>
  </si>
  <si>
    <r>
      <t>6,52</t>
    </r>
    <r>
      <rPr>
        <i/>
        <sz val="5"/>
        <rFont val="Arial"/>
        <family val="2"/>
        <charset val="204"/>
      </rPr>
      <t xml:space="preserve">
46,01/1,18/5,98</t>
    </r>
  </si>
  <si>
    <t>Кабель силовой с медными жилами (ож)-0,66кВ ВВГнг-FRLS 3х4</t>
  </si>
  <si>
    <r>
      <t>12,4</t>
    </r>
    <r>
      <rPr>
        <i/>
        <sz val="5"/>
        <rFont val="Arial"/>
        <family val="2"/>
        <charset val="204"/>
      </rPr>
      <t xml:space="preserve">
87,50/1,18/5,98</t>
    </r>
  </si>
  <si>
    <t>ТЕРм08-03-591-03</t>
  </si>
  <si>
    <t>Выключатель полугерметический и герметический</t>
  </si>
  <si>
    <t>Выключатель двухклавишный для открытой установки со степенью защиты от IP44</t>
  </si>
  <si>
    <r>
      <t>14,68</t>
    </r>
    <r>
      <rPr>
        <i/>
        <sz val="5"/>
        <rFont val="Arial"/>
        <family val="2"/>
        <charset val="204"/>
      </rPr>
      <t xml:space="preserve">
103,60/1,18/5,98</t>
    </r>
  </si>
  <si>
    <t>Выключатель одноклавишный для открытой установки со степенью защиты от IP44 и выше</t>
  </si>
  <si>
    <r>
      <t>12,1</t>
    </r>
    <r>
      <rPr>
        <i/>
        <sz val="5"/>
        <rFont val="Arial"/>
        <family val="2"/>
        <charset val="204"/>
      </rPr>
      <t xml:space="preserve">
85,40/1,18/5,98</t>
    </r>
  </si>
  <si>
    <t>ТЕР46-03-012-01</t>
  </si>
  <si>
    <t>Пробивка в бетонных конструкциях полов и стен борозд площадью сечения до 20 см2</t>
  </si>
  <si>
    <t>100 м борозд</t>
  </si>
  <si>
    <t>ТЕР46-03-017-05</t>
  </si>
  <si>
    <t>Заделка отверстий, гнезд и борозд в стенах и перегородках бетонных площадью до 0,1 м2</t>
  </si>
  <si>
    <t>1 м3 заделки</t>
  </si>
  <si>
    <t xml:space="preserve">  Итого по разделу 3 Монтажные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</si>
  <si>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</si>
  <si>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</si>
  <si>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</si>
  <si>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</si>
  <si>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39-40, 1-2, 13-18, 21, 24, 26, 31, 33, 36)</t>
  </si>
  <si>
    <t xml:space="preserve">   Заготовительно-складские расходы на материалы - согласно п.4.64 из МДС 81-35.2004 МАТ=1,02  (Поз. 19-20, 22-23, 34-35, 37-38)</t>
  </si>
  <si>
    <t xml:space="preserve">   Транспортные расходы на оборудование - согласно п.4.60 из МДС 81-35.2004 ПЗ=1,03 (ОЗП=1,03; ЭМ=1,03; МАТ=1,03)  (Поз. 3-12)</t>
  </si>
  <si>
    <t xml:space="preserve">   Заготовительно-складские расходы на оборудование - согласно п.4.64 из МДС 81-35.2004 ПЗ=1,012 (ОЗП=1,012; ЭМ=1,012; МАТ=1,012)  (Поз. 3-12)</t>
  </si>
  <si>
    <t xml:space="preserve">   2.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или движения транспорта по внутрицеховым путям. ОЗП=1,35; ЭМ=1,35; ЗПМ=1,35; ТЗ=1,35; ТЗМ=1,35  (Поз. 13-18, 21, 24, 26, 31, 33, 36)</t>
  </si>
  <si>
    <t>Накладные расходы</t>
  </si>
  <si>
    <t xml:space="preserve">   95% ФОТ (от 16720)  (Поз. 1-2, 13-18, 21, 24, 26, 31, 33, 36)</t>
  </si>
  <si>
    <t xml:space="preserve">   110% ФОТ (от 75)  (Поз. 39-40)</t>
  </si>
  <si>
    <t>Сметная прибыль</t>
  </si>
  <si>
    <t xml:space="preserve">   65% ФОТ (от 16720)  (Поз. 1-2, 13-18, 21, 24, 26, 31, 33, 36)</t>
  </si>
  <si>
    <t xml:space="preserve">   70% ФОТ (от 75)  (Поз. 39-40)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</si>
  <si>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</si>
  <si>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</si>
  <si>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</si>
  <si>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</si>
  <si>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</si>
  <si>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</si>
  <si>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</si>
  <si>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</si>
  <si>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</si>
  <si>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</si>
  <si>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</si>
  <si>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</si>
  <si>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</si>
  <si>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ПРИМЕЧАНИЯ:              </t>
  </si>
  <si>
    <t>1.</t>
  </si>
  <si>
    <t xml:space="preserve">Материал от разборки, пригодный для дальнейшего использования, передается балансодержателю по акту                          </t>
  </si>
  <si>
    <t>Начальник отд. 078 _________________________  Т.М.Ковязина</t>
  </si>
  <si>
    <t>Составил ведущий инженер __________________ В.В.Воронкова</t>
  </si>
  <si>
    <t>13.11.14 г.</t>
  </si>
  <si>
    <t>ЛОКАЛЬНЫЙ СМЕТНЫЙ РАСЧЕТ № 25636</t>
  </si>
  <si>
    <t>Раздел: Пусконаладочные работы (электроосвещение термического участка)</t>
  </si>
  <si>
    <t>Основание: проект № ЭАИ.13-087-377-ЭО;  ВПТС п.8.34</t>
  </si>
  <si>
    <t>Сметная стоимость прочих _______________________________________________________________________________________________</t>
  </si>
  <si>
    <t>___________________________60,015</t>
  </si>
  <si>
    <t>Средства  на оплату труда _______________________________________________________________________________________________</t>
  </si>
  <si>
    <t>___________________________29,276</t>
  </si>
  <si>
    <t>с К=10,48</t>
  </si>
  <si>
    <t>_______________________________________________________________________________________________1566,34</t>
  </si>
  <si>
    <t>Обоснование</t>
  </si>
  <si>
    <t>Т/з мех. на ед.</t>
  </si>
  <si>
    <t>Т/з мех.
Всего</t>
  </si>
  <si>
    <t xml:space="preserve">                           Раздел 1. Пусконаладочные работы ("вхолостую" 80%)</t>
  </si>
  <si>
    <t>ТЕРп01-06-021-01</t>
  </si>
  <si>
    <t>Схема разводки трехпроводной системы с количеством панелей (шкафов, ячеек): до 2</t>
  </si>
  <si>
    <t>1 схема</t>
  </si>
  <si>
    <t>ТЕРп01-03-001-01</t>
  </si>
  <si>
    <t>Выключатель однополюсный напряжением до 1 кВ: с электромагнитным, тепловым или комбинированным расцепителем</t>
  </si>
  <si>
    <t>ТЕРп01-03-002-04</t>
  </si>
  <si>
    <t>Рубильник трехполюсный напряжением до 1 кВ: номинальный ток до 50 А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</si>
  <si>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</si>
  <si>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</si>
  <si>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</si>
  <si>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</si>
  <si>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</si>
  <si>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</si>
  <si>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ТЕРп01-02-005-03</t>
  </si>
  <si>
    <t>Трансформатор силовой сухой трехфазный напряжением до 1 кВ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</si>
  <si>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</si>
  <si>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</si>
  <si>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</si>
  <si>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 xml:space="preserve">  Итого по разделу 1 Пусконаладочные работы ("вхолостую" 80%)</t>
  </si>
  <si>
    <t xml:space="preserve">   Районный к-т 4,3%  (Поз. 1-7)</t>
  </si>
  <si>
    <t xml:space="preserve">   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оборудования, что непосредственно влияет на выполнение пусконаладочных работ. ОЗП=1,2; ТЗ=1,2  (Поз. 1-7)</t>
  </si>
  <si>
    <t xml:space="preserve">   Пусконаладочные работы (вхолостую 80%) ПЗ=0,8 (ОЗП=0,8; ЭМ=0,8; ЗПМ=0,8; МАТ=0,8; ТЗ=0,8; ТЗМ=0,8)  (Поз. 1-7)</t>
  </si>
  <si>
    <t xml:space="preserve">   65% ФОТ (от 29276)  (Поз. 1-7)</t>
  </si>
  <si>
    <t xml:space="preserve">   40% ФОТ (от 29276)  (Поз. 1-7)</t>
  </si>
  <si>
    <t xml:space="preserve">  Пусконаладочные работы: 'вхолостую' - 80%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</si>
</sst>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00"/>
  </numFmts>
  <fonts count="5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9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i/>
      <sz val="5"/>
      <name val="Arial"/>
      <family val="2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i/>
      <sz val="9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9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" fillId="0" borderId="0" applyAlignment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2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" fillId="0" borderId="0"/>
    <xf numFmtId="0" fontId="24" fillId="0" borderId="0" applyNumberFormat="0" applyFill="0" applyBorder="0" applyAlignment="0" applyProtection="0">
      <alignment vertical="top"/>
      <protection locked="0"/>
    </xf>
    <xf numFmtId="44" fontId="25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01">
    <xf numFmtId="0" fontId="0" fillId="0" borderId="0" xfId="0"/>
    <xf numFmtId="0" fontId="21" fillId="0" borderId="0" xfId="85" applyFont="1" applyFill="1" applyAlignment="1">
      <alignment wrapText="1"/>
    </xf>
    <xf numFmtId="4" fontId="21" fillId="0" borderId="0" xfId="85" applyNumberFormat="1" applyFont="1" applyFill="1" applyAlignment="1">
      <alignment horizontal="center" vertical="center" wrapText="1"/>
    </xf>
    <xf numFmtId="0" fontId="21" fillId="0" borderId="0" xfId="85" applyFont="1" applyFill="1" applyAlignment="1">
      <alignment vertical="center" wrapText="1"/>
    </xf>
    <xf numFmtId="0" fontId="22" fillId="0" borderId="0" xfId="85" applyFont="1" applyFill="1" applyAlignment="1">
      <alignment wrapText="1"/>
    </xf>
    <xf numFmtId="4" fontId="22" fillId="0" borderId="0" xfId="85" applyNumberFormat="1" applyFont="1" applyFill="1" applyAlignment="1">
      <alignment horizontal="center" vertical="center" wrapText="1"/>
    </xf>
    <xf numFmtId="0" fontId="23" fillId="0" borderId="0" xfId="85" applyFont="1" applyFill="1" applyAlignment="1">
      <alignment wrapText="1"/>
    </xf>
    <xf numFmtId="4" fontId="23" fillId="0" borderId="11" xfId="85" applyNumberFormat="1" applyFont="1" applyFill="1" applyBorder="1" applyAlignment="1">
      <alignment horizontal="center" vertical="center" wrapText="1"/>
    </xf>
    <xf numFmtId="0" fontId="23" fillId="0" borderId="11" xfId="85" applyFont="1" applyFill="1" applyBorder="1" applyAlignment="1">
      <alignment vertical="center" wrapText="1"/>
    </xf>
    <xf numFmtId="0" fontId="21" fillId="0" borderId="11" xfId="85" applyFont="1" applyFill="1" applyBorder="1" applyAlignment="1">
      <alignment vertical="center" wrapText="1"/>
    </xf>
    <xf numFmtId="0" fontId="23" fillId="0" borderId="11" xfId="85" applyFont="1" applyFill="1" applyBorder="1" applyAlignment="1">
      <alignment horizontal="right" vertical="center" wrapText="1"/>
    </xf>
    <xf numFmtId="1" fontId="21" fillId="0" borderId="0" xfId="85" applyNumberFormat="1" applyFont="1" applyFill="1" applyAlignment="1">
      <alignment horizontal="center" vertical="center" wrapText="1"/>
    </xf>
    <xf numFmtId="1" fontId="21" fillId="0" borderId="11" xfId="85" applyNumberFormat="1" applyFont="1" applyFill="1" applyBorder="1" applyAlignment="1">
      <alignment horizontal="center" vertical="center" wrapText="1"/>
    </xf>
    <xf numFmtId="0" fontId="21" fillId="0" borderId="0" xfId="85" applyFont="1" applyFill="1" applyAlignment="1">
      <alignment horizontal="center" vertical="center" wrapText="1"/>
    </xf>
    <xf numFmtId="4" fontId="21" fillId="0" borderId="16" xfId="85" applyNumberFormat="1" applyFont="1" applyFill="1" applyBorder="1" applyAlignment="1">
      <alignment horizontal="center" vertical="center" wrapText="1"/>
    </xf>
    <xf numFmtId="0" fontId="26" fillId="0" borderId="0" xfId="85" applyFont="1"/>
    <xf numFmtId="0" fontId="21" fillId="0" borderId="0" xfId="85" applyFont="1"/>
    <xf numFmtId="0" fontId="21" fillId="0" borderId="0" xfId="85" applyFont="1" applyBorder="1" applyAlignment="1">
      <alignment horizontal="center"/>
    </xf>
    <xf numFmtId="4" fontId="21" fillId="0" borderId="11" xfId="85" applyNumberFormat="1" applyFont="1" applyBorder="1" applyAlignment="1">
      <alignment horizontal="center" vertical="center"/>
    </xf>
    <xf numFmtId="4" fontId="21" fillId="0" borderId="11" xfId="85" applyNumberFormat="1" applyFont="1" applyBorder="1" applyAlignment="1">
      <alignment horizontal="center" wrapText="1"/>
    </xf>
    <xf numFmtId="4" fontId="21" fillId="0" borderId="18" xfId="85" applyNumberFormat="1" applyFont="1" applyBorder="1" applyAlignment="1">
      <alignment horizontal="center" vertical="center"/>
    </xf>
    <xf numFmtId="4" fontId="21" fillId="0" borderId="11" xfId="85" applyNumberFormat="1" applyFont="1" applyBorder="1" applyAlignment="1">
      <alignment horizontal="center"/>
    </xf>
    <xf numFmtId="4" fontId="21" fillId="0" borderId="17" xfId="85" applyNumberFormat="1" applyFont="1" applyBorder="1" applyAlignment="1">
      <alignment horizontal="center" vertical="center"/>
    </xf>
    <xf numFmtId="0" fontId="21" fillId="0" borderId="17" xfId="85" applyFont="1" applyBorder="1" applyAlignment="1">
      <alignment horizontal="center" vertical="center"/>
    </xf>
    <xf numFmtId="0" fontId="27" fillId="0" borderId="0" xfId="85" applyFont="1"/>
    <xf numFmtId="0" fontId="22" fillId="0" borderId="0" xfId="85" applyFont="1"/>
    <xf numFmtId="0" fontId="28" fillId="0" borderId="0" xfId="85" applyFont="1"/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2" fillId="0" borderId="0" xfId="85" applyNumberFormat="1" applyFont="1" applyFill="1" applyAlignment="1">
      <alignment horizontal="left" vertical="center" wrapText="1"/>
    </xf>
    <xf numFmtId="0" fontId="22" fillId="0" borderId="0" xfId="85" applyFont="1" applyFill="1" applyAlignment="1"/>
    <xf numFmtId="0" fontId="22" fillId="0" borderId="0" xfId="85" applyFont="1" applyFill="1" applyAlignment="1">
      <alignment horizontal="right"/>
    </xf>
    <xf numFmtId="4" fontId="21" fillId="0" borderId="0" xfId="85" applyNumberFormat="1" applyFont="1" applyFill="1" applyAlignment="1">
      <alignment horizontal="right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1" fillId="0" borderId="11" xfId="85" applyFont="1" applyFill="1" applyBorder="1" applyAlignment="1">
      <alignment horizontal="left" vertical="center" wrapText="1"/>
    </xf>
    <xf numFmtId="0" fontId="23" fillId="0" borderId="0" xfId="85" applyFont="1" applyFill="1" applyAlignment="1">
      <alignment vertical="center" wrapText="1"/>
    </xf>
    <xf numFmtId="4" fontId="22" fillId="0" borderId="0" xfId="85" applyNumberFormat="1" applyFont="1" applyFill="1" applyAlignment="1">
      <alignment horizontal="center" wrapText="1"/>
    </xf>
    <xf numFmtId="0" fontId="26" fillId="0" borderId="0" xfId="85" applyFont="1" applyAlignment="1">
      <alignment horizontal="right"/>
    </xf>
    <xf numFmtId="0" fontId="28" fillId="0" borderId="0" xfId="85" applyFont="1" applyAlignment="1">
      <alignment horizontal="right"/>
    </xf>
    <xf numFmtId="4" fontId="22" fillId="0" borderId="0" xfId="85" applyNumberFormat="1" applyFont="1" applyFill="1" applyAlignment="1">
      <alignment horizontal="right" wrapText="1"/>
    </xf>
    <xf numFmtId="0" fontId="21" fillId="0" borderId="11" xfId="85" applyNumberFormat="1" applyFont="1" applyFill="1" applyBorder="1" applyAlignment="1">
      <alignment horizontal="center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1" fillId="0" borderId="11" xfId="85" applyNumberFormat="1" applyFont="1" applyFill="1" applyBorder="1" applyAlignment="1">
      <alignment horizontal="center" vertical="center" wrapText="1"/>
    </xf>
    <xf numFmtId="43" fontId="21" fillId="0" borderId="11" xfId="88" applyFont="1" applyFill="1" applyBorder="1" applyAlignment="1">
      <alignment horizontal="center" vertical="center" wrapText="1"/>
    </xf>
    <xf numFmtId="4" fontId="26" fillId="0" borderId="0" xfId="85" applyNumberFormat="1" applyFont="1"/>
    <xf numFmtId="1" fontId="21" fillId="0" borderId="11" xfId="85" applyNumberFormat="1" applyFont="1" applyFill="1" applyBorder="1" applyAlignment="1">
      <alignment horizontal="left" vertical="center" wrapText="1"/>
    </xf>
    <xf numFmtId="4" fontId="21" fillId="24" borderId="11" xfId="85" applyNumberFormat="1" applyFont="1" applyFill="1" applyBorder="1" applyAlignment="1">
      <alignment horizontal="center" vertical="center" wrapText="1"/>
    </xf>
    <xf numFmtId="43" fontId="21" fillId="24" borderId="11" xfId="88" applyFont="1" applyFill="1" applyBorder="1" applyAlignment="1">
      <alignment horizontal="center" vertical="center" wrapText="1"/>
    </xf>
    <xf numFmtId="43" fontId="21" fillId="0" borderId="0" xfId="85" applyNumberFormat="1" applyFont="1" applyFill="1" applyAlignment="1">
      <alignment vertical="center" wrapText="1"/>
    </xf>
    <xf numFmtId="43" fontId="21" fillId="0" borderId="0" xfId="85" applyNumberFormat="1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1" fillId="0" borderId="11" xfId="88" applyNumberFormat="1" applyFont="1" applyFill="1" applyBorder="1" applyAlignment="1">
      <alignment horizontal="center" vertical="center" wrapText="1"/>
    </xf>
    <xf numFmtId="4" fontId="23" fillId="0" borderId="11" xfId="88" applyNumberFormat="1" applyFont="1" applyFill="1" applyBorder="1" applyAlignment="1">
      <alignment horizontal="center" vertical="center"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2" fillId="0" borderId="0" xfId="85" applyNumberFormat="1" applyFont="1" applyFill="1" applyAlignment="1">
      <alignment horizontal="left" wrapText="1"/>
    </xf>
    <xf numFmtId="0" fontId="22" fillId="0" borderId="0" xfId="85" applyFont="1" applyFill="1" applyAlignment="1">
      <alignment wrapText="1"/>
    </xf>
    <xf numFmtId="0" fontId="22" fillId="0" borderId="0" xfId="85" applyFont="1" applyFill="1" applyAlignment="1"/>
    <xf numFmtId="0" fontId="21" fillId="0" borderId="11" xfId="85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left"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wrapText="1"/>
    </xf>
    <xf numFmtId="4" fontId="21" fillId="0" borderId="17" xfId="85" applyNumberFormat="1" applyFont="1" applyFill="1" applyBorder="1" applyAlignment="1">
      <alignment horizontal="center" vertical="center" wrapText="1"/>
    </xf>
    <xf numFmtId="4" fontId="21" fillId="0" borderId="19" xfId="85" applyNumberFormat="1" applyFont="1" applyFill="1" applyBorder="1" applyAlignment="1">
      <alignment horizontal="center" vertical="center" wrapText="1"/>
    </xf>
    <xf numFmtId="4" fontId="21" fillId="0" borderId="12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vertical="center" wrapText="1"/>
    </xf>
    <xf numFmtId="0" fontId="22" fillId="0" borderId="0" xfId="85" applyFont="1" applyFill="1" applyAlignment="1">
      <alignment horizontal="left" vertical="center" wrapText="1"/>
    </xf>
    <xf numFmtId="4" fontId="27" fillId="0" borderId="11" xfId="85" applyNumberFormat="1" applyFont="1" applyBorder="1" applyAlignment="1">
      <alignment horizontal="center" vertical="center"/>
    </xf>
    <xf numFmtId="4" fontId="27" fillId="0" borderId="11" xfId="88" applyNumberFormat="1" applyFont="1" applyBorder="1" applyAlignment="1">
      <alignment horizontal="center" vertical="center"/>
    </xf>
    <xf numFmtId="0" fontId="21" fillId="0" borderId="11" xfId="85" applyFont="1" applyBorder="1" applyAlignment="1">
      <alignment horizontal="left" vertical="center" wrapText="1"/>
    </xf>
    <xf numFmtId="4" fontId="21" fillId="0" borderId="11" xfId="85" applyNumberFormat="1" applyFont="1" applyBorder="1" applyAlignment="1">
      <alignment horizontal="center" vertical="center"/>
    </xf>
    <xf numFmtId="4" fontId="21" fillId="0" borderId="18" xfId="85" applyNumberFormat="1" applyFont="1" applyBorder="1" applyAlignment="1">
      <alignment horizontal="center" vertical="center"/>
    </xf>
    <xf numFmtId="4" fontId="21" fillId="0" borderId="21" xfId="85" applyNumberFormat="1" applyFont="1" applyBorder="1" applyAlignment="1">
      <alignment horizontal="center" vertical="center"/>
    </xf>
    <xf numFmtId="0" fontId="21" fillId="0" borderId="11" xfId="85" applyFont="1" applyBorder="1" applyAlignment="1">
      <alignment horizontal="left" vertical="center"/>
    </xf>
    <xf numFmtId="0" fontId="28" fillId="0" borderId="0" xfId="85" applyFont="1" applyAlignment="1">
      <alignment horizontal="left" vertical="center" wrapText="1"/>
    </xf>
    <xf numFmtId="0" fontId="22" fillId="0" borderId="0" xfId="85" applyFont="1" applyFill="1" applyAlignment="1">
      <alignment horizontal="right" wrapText="1"/>
    </xf>
    <xf numFmtId="4" fontId="22" fillId="0" borderId="0" xfId="85" applyNumberFormat="1" applyFont="1" applyFill="1" applyAlignment="1">
      <alignment horizontal="right" wrapText="1"/>
    </xf>
    <xf numFmtId="0" fontId="28" fillId="0" borderId="0" xfId="85" applyFont="1" applyAlignment="1">
      <alignment horizontal="right"/>
    </xf>
    <xf numFmtId="0" fontId="26" fillId="0" borderId="0" xfId="85" applyFont="1" applyAlignment="1">
      <alignment horizontal="right" wrapText="1"/>
    </xf>
    <xf numFmtId="0" fontId="26" fillId="0" borderId="0" xfId="85" applyFont="1" applyAlignment="1">
      <alignment horizontal="right"/>
    </xf>
    <xf numFmtId="0" fontId="22" fillId="0" borderId="0" xfId="85" applyFont="1" applyAlignment="1">
      <alignment horizontal="center"/>
    </xf>
    <xf numFmtId="0" fontId="21" fillId="0" borderId="18" xfId="85" applyFont="1" applyBorder="1" applyAlignment="1">
      <alignment horizontal="center" vertical="center"/>
    </xf>
    <xf numFmtId="0" fontId="21" fillId="0" borderId="21" xfId="85" applyFont="1" applyBorder="1" applyAlignment="1">
      <alignment horizontal="center" vertical="center"/>
    </xf>
    <xf numFmtId="0" fontId="26" fillId="0" borderId="11" xfId="85" applyFont="1" applyBorder="1" applyAlignment="1">
      <alignment horizontal="center"/>
    </xf>
    <xf numFmtId="4" fontId="27" fillId="0" borderId="17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vertical="center"/>
    </xf>
    <xf numFmtId="0" fontId="21" fillId="0" borderId="0" xfId="85" applyFont="1" applyAlignment="1">
      <alignment horizontal="left"/>
    </xf>
    <xf numFmtId="0" fontId="22" fillId="0" borderId="0" xfId="85" applyFont="1" applyAlignment="1">
      <alignment horizontal="center" vertical="center" wrapText="1"/>
    </xf>
    <xf numFmtId="0" fontId="21" fillId="0" borderId="10" xfId="85" applyFont="1" applyBorder="1" applyAlignment="1">
      <alignment horizontal="right"/>
    </xf>
    <xf numFmtId="0" fontId="27" fillId="0" borderId="11" xfId="85" applyFont="1" applyBorder="1" applyAlignment="1">
      <alignment horizontal="center" vertical="center"/>
    </xf>
    <xf numFmtId="0" fontId="21" fillId="0" borderId="11" xfId="85" applyFont="1" applyBorder="1" applyAlignment="1">
      <alignment horizontal="center" vertical="center" wrapText="1"/>
    </xf>
    <xf numFmtId="0" fontId="21" fillId="0" borderId="0" xfId="85" applyFont="1" applyAlignment="1">
      <alignment horizontal="center"/>
    </xf>
    <xf numFmtId="0" fontId="21" fillId="0" borderId="18" xfId="85" applyFont="1" applyBorder="1" applyAlignment="1">
      <alignment horizontal="center" vertical="center" wrapText="1"/>
    </xf>
    <xf numFmtId="0" fontId="21" fillId="0" borderId="21" xfId="85" applyFont="1" applyBorder="1" applyAlignment="1">
      <alignment horizontal="center" vertical="center" wrapText="1"/>
    </xf>
    <xf numFmtId="0" fontId="21" fillId="0" borderId="15" xfId="85" applyFont="1" applyBorder="1" applyAlignment="1">
      <alignment horizontal="center" vertical="center" wrapText="1"/>
    </xf>
    <xf numFmtId="0" fontId="21" fillId="0" borderId="14" xfId="85" applyFont="1" applyBorder="1" applyAlignment="1">
      <alignment horizontal="center" vertical="center" wrapText="1"/>
    </xf>
    <xf numFmtId="0" fontId="21" fillId="0" borderId="20" xfId="85" applyFont="1" applyBorder="1" applyAlignment="1">
      <alignment horizontal="center" vertical="center" wrapText="1"/>
    </xf>
    <xf numFmtId="0" fontId="21" fillId="0" borderId="13" xfId="85" applyFont="1" applyBorder="1" applyAlignment="1">
      <alignment horizontal="center" vertical="center" wrapText="1"/>
    </xf>
    <xf numFmtId="0" fontId="21" fillId="0" borderId="16" xfId="85" applyFont="1" applyBorder="1" applyAlignment="1">
      <alignment horizontal="center" vertical="center" wrapText="1"/>
    </xf>
    <xf numFmtId="0" fontId="21" fillId="0" borderId="17" xfId="85" applyFont="1" applyBorder="1" applyAlignment="1">
      <alignment horizontal="center" vertical="center"/>
    </xf>
    <xf numFmtId="0" fontId="21" fillId="0" borderId="12" xfId="85" applyFont="1" applyBorder="1" applyAlignment="1">
      <alignment horizontal="center" vertical="center"/>
    </xf>
    <xf numFmtId="0" fontId="21" fillId="0" borderId="17" xfId="85" applyFont="1" applyBorder="1" applyAlignment="1">
      <alignment horizontal="left" vertical="center"/>
    </xf>
    <xf numFmtId="0" fontId="21" fillId="0" borderId="19" xfId="85" applyFont="1" applyBorder="1" applyAlignment="1">
      <alignment horizontal="left" vertical="center"/>
    </xf>
    <xf numFmtId="0" fontId="30" fillId="0" borderId="0" xfId="0" applyFont="1" applyAlignment="1">
      <alignment horizontal="lef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Border="1" applyAlignment="1"/>
    <xf numFmtId="0" fontId="31" fillId="0" borderId="10" xfId="0" applyFont="1" applyBorder="1" applyAlignment="1">
      <alignment horizontal="center"/>
    </xf>
    <xf numFmtId="0" fontId="31" fillId="0" borderId="0" xfId="0" applyFont="1" applyAlignment="1">
      <alignment horizontal="right" vertical="top"/>
    </xf>
    <xf numFmtId="0" fontId="31" fillId="0" borderId="0" xfId="0" applyFont="1" applyAlignment="1">
      <alignment horizontal="left" vertical="top"/>
    </xf>
    <xf numFmtId="0" fontId="31" fillId="0" borderId="0" xfId="0" applyFont="1" applyAlignment="1">
      <alignment horizontal="center" vertical="top" wrapText="1"/>
    </xf>
    <xf numFmtId="0" fontId="32" fillId="0" borderId="0" xfId="0" applyFont="1" applyBorder="1" applyAlignment="1">
      <alignment horizontal="center" vertical="top"/>
    </xf>
    <xf numFmtId="0" fontId="31" fillId="0" borderId="0" xfId="0" applyFont="1" applyAlignment="1">
      <alignment horizontal="center" vertical="top"/>
    </xf>
    <xf numFmtId="0" fontId="31" fillId="0" borderId="0" xfId="0" applyFont="1"/>
    <xf numFmtId="0" fontId="30" fillId="0" borderId="0" xfId="0" applyFont="1" applyAlignment="1">
      <alignment horizontal="center" vertical="top"/>
    </xf>
    <xf numFmtId="0" fontId="31" fillId="0" borderId="0" xfId="0" applyFont="1" applyAlignment="1">
      <alignment horizontal="right" vertical="top" wrapText="1"/>
    </xf>
    <xf numFmtId="0" fontId="31" fillId="0" borderId="10" xfId="0" applyFont="1" applyBorder="1" applyAlignment="1">
      <alignment horizontal="left" vertical="top"/>
    </xf>
    <xf numFmtId="0" fontId="31" fillId="0" borderId="10" xfId="0" applyFont="1" applyBorder="1" applyAlignment="1">
      <alignment horizontal="left"/>
    </xf>
    <xf numFmtId="0" fontId="31" fillId="0" borderId="10" xfId="0" applyFont="1" applyBorder="1" applyAlignment="1">
      <alignment horizontal="right" vertical="top"/>
    </xf>
    <xf numFmtId="0" fontId="31" fillId="0" borderId="10" xfId="0" applyFont="1" applyBorder="1" applyAlignment="1">
      <alignment horizontal="center" vertical="top"/>
    </xf>
    <xf numFmtId="0" fontId="31" fillId="0" borderId="0" xfId="0" applyFont="1" applyBorder="1" applyAlignment="1">
      <alignment horizontal="left" vertical="top"/>
    </xf>
    <xf numFmtId="0" fontId="31" fillId="0" borderId="0" xfId="0" applyFont="1" applyBorder="1" applyAlignment="1">
      <alignment horizontal="right" vertical="top"/>
    </xf>
    <xf numFmtId="0" fontId="31" fillId="0" borderId="22" xfId="0" applyFont="1" applyBorder="1"/>
    <xf numFmtId="0" fontId="31" fillId="0" borderId="22" xfId="0" applyFont="1" applyBorder="1" applyAlignment="1">
      <alignment horizontal="right" vertical="top"/>
    </xf>
    <xf numFmtId="0" fontId="32" fillId="0" borderId="22" xfId="0" applyFont="1" applyBorder="1" applyAlignment="1">
      <alignment horizontal="center" vertical="top"/>
    </xf>
    <xf numFmtId="0" fontId="32" fillId="0" borderId="0" xfId="0" applyFont="1" applyAlignment="1">
      <alignment horizontal="center" vertical="top"/>
    </xf>
    <xf numFmtId="49" fontId="32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/>
    </xf>
    <xf numFmtId="0" fontId="34" fillId="0" borderId="0" xfId="0" applyFont="1" applyAlignment="1">
      <alignment vertical="top"/>
    </xf>
    <xf numFmtId="0" fontId="30" fillId="0" borderId="0" xfId="0" applyFont="1" applyAlignment="1">
      <alignment horizontal="right" vertical="top"/>
    </xf>
    <xf numFmtId="0" fontId="3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0" fillId="0" borderId="0" xfId="0" applyFont="1" applyAlignment="1">
      <alignment vertical="top"/>
    </xf>
    <xf numFmtId="164" fontId="30" fillId="0" borderId="0" xfId="0" applyNumberFormat="1" applyFont="1" applyAlignment="1">
      <alignment horizontal="right" vertical="top"/>
    </xf>
    <xf numFmtId="0" fontId="35" fillId="0" borderId="0" xfId="0" applyFont="1" applyAlignment="1">
      <alignment horizontal="center" vertical="top"/>
    </xf>
    <xf numFmtId="49" fontId="35" fillId="0" borderId="0" xfId="0" applyNumberFormat="1" applyFont="1" applyAlignment="1">
      <alignment horizontal="left" vertical="top"/>
    </xf>
    <xf numFmtId="0" fontId="36" fillId="0" borderId="0" xfId="0" applyFont="1" applyAlignment="1">
      <alignment horizontal="left" vertical="top" wrapText="1"/>
    </xf>
    <xf numFmtId="164" fontId="31" fillId="0" borderId="0" xfId="0" applyNumberFormat="1" applyFont="1" applyAlignment="1">
      <alignment horizontal="right"/>
    </xf>
    <xf numFmtId="0" fontId="35" fillId="0" borderId="0" xfId="0" applyFont="1" applyAlignment="1">
      <alignment horizontal="right" vertical="top"/>
    </xf>
    <xf numFmtId="0" fontId="37" fillId="0" borderId="0" xfId="0" applyFont="1" applyAlignment="1">
      <alignment horizontal="right" vertical="top"/>
    </xf>
    <xf numFmtId="0" fontId="2" fillId="0" borderId="0" xfId="0" applyFont="1"/>
    <xf numFmtId="0" fontId="33" fillId="0" borderId="0" xfId="0" applyFont="1" applyAlignment="1">
      <alignment horizontal="left"/>
    </xf>
    <xf numFmtId="0" fontId="38" fillId="0" borderId="11" xfId="0" applyFont="1" applyBorder="1" applyAlignment="1">
      <alignment horizontal="center" vertical="center" wrapText="1"/>
    </xf>
    <xf numFmtId="49" fontId="38" fillId="0" borderId="11" xfId="0" applyNumberFormat="1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textRotation="90" wrapText="1" readingOrder="1"/>
    </xf>
    <xf numFmtId="49" fontId="38" fillId="0" borderId="11" xfId="0" applyNumberFormat="1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top"/>
    </xf>
    <xf numFmtId="49" fontId="38" fillId="0" borderId="11" xfId="0" applyNumberFormat="1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center"/>
    </xf>
    <xf numFmtId="0" fontId="30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49" fontId="36" fillId="0" borderId="11" xfId="0" applyNumberFormat="1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39" fillId="0" borderId="11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right" vertical="top" wrapText="1"/>
    </xf>
    <xf numFmtId="0" fontId="41" fillId="0" borderId="11" xfId="0" applyFont="1" applyBorder="1" applyAlignment="1">
      <alignment horizontal="right" vertical="top"/>
    </xf>
    <xf numFmtId="0" fontId="36" fillId="0" borderId="11" xfId="0" applyFont="1" applyBorder="1" applyAlignment="1">
      <alignment horizontal="left" vertical="top" wrapText="1"/>
    </xf>
    <xf numFmtId="0" fontId="42" fillId="0" borderId="11" xfId="0" applyFont="1" applyBorder="1" applyAlignment="1">
      <alignment horizontal="right" vertical="top" wrapText="1"/>
    </xf>
    <xf numFmtId="0" fontId="43" fillId="0" borderId="11" xfId="0" applyFont="1" applyBorder="1" applyAlignment="1">
      <alignment horizontal="left" vertical="top" wrapText="1"/>
    </xf>
    <xf numFmtId="0" fontId="44" fillId="0" borderId="11" xfId="0" applyFont="1" applyBorder="1" applyAlignment="1">
      <alignment vertical="top" wrapText="1"/>
    </xf>
    <xf numFmtId="0" fontId="39" fillId="0" borderId="11" xfId="0" applyFont="1" applyBorder="1" applyAlignment="1">
      <alignment horizontal="center" vertical="top"/>
    </xf>
    <xf numFmtId="0" fontId="40" fillId="0" borderId="11" xfId="0" applyFont="1" applyBorder="1" applyAlignment="1">
      <alignment horizontal="right" vertical="top" wrapText="1"/>
    </xf>
    <xf numFmtId="0" fontId="36" fillId="0" borderId="11" xfId="0" applyFont="1" applyBorder="1" applyAlignment="1">
      <alignment horizontal="center" vertical="top"/>
    </xf>
    <xf numFmtId="0" fontId="0" fillId="0" borderId="11" xfId="0" applyBorder="1" applyAlignment="1">
      <alignment vertical="top"/>
    </xf>
    <xf numFmtId="0" fontId="38" fillId="0" borderId="11" xfId="0" applyFont="1" applyBorder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49" fontId="38" fillId="0" borderId="0" xfId="0" applyNumberFormat="1" applyFont="1" applyAlignment="1">
      <alignment horizontal="left" vertical="top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 wrapText="1"/>
    </xf>
    <xf numFmtId="0" fontId="39" fillId="0" borderId="0" xfId="0" applyFont="1" applyAlignment="1">
      <alignment horizontal="center" vertical="top" wrapText="1"/>
    </xf>
    <xf numFmtId="0" fontId="41" fillId="0" borderId="0" xfId="0" applyFont="1" applyAlignment="1">
      <alignment horizontal="right" vertical="top"/>
    </xf>
    <xf numFmtId="0" fontId="46" fillId="0" borderId="0" xfId="0" applyFont="1" applyAlignment="1">
      <alignment horizontal="right" vertical="top"/>
    </xf>
    <xf numFmtId="0" fontId="46" fillId="0" borderId="0" xfId="0" applyFont="1" applyBorder="1" applyAlignment="1">
      <alignment horizontal="right" vertical="top"/>
    </xf>
    <xf numFmtId="49" fontId="47" fillId="0" borderId="0" xfId="0" applyNumberFormat="1" applyFont="1" applyBorder="1" applyAlignment="1">
      <alignment horizontal="left" vertical="top" wrapText="1"/>
    </xf>
    <xf numFmtId="0" fontId="48" fillId="0" borderId="0" xfId="0" applyFont="1" applyAlignment="1">
      <alignment horizontal="center" vertical="top"/>
    </xf>
    <xf numFmtId="0" fontId="33" fillId="0" borderId="0" xfId="0" applyFont="1" applyAlignment="1">
      <alignment horizontal="right"/>
    </xf>
    <xf numFmtId="0" fontId="49" fillId="0" borderId="0" xfId="0" applyFont="1" applyAlignment="1">
      <alignment horizontal="center" vertical="top"/>
    </xf>
    <xf numFmtId="0" fontId="50" fillId="0" borderId="0" xfId="0" applyFont="1" applyAlignment="1">
      <alignment horizontal="right" vertical="top"/>
    </xf>
    <xf numFmtId="0" fontId="35" fillId="0" borderId="0" xfId="0" applyFont="1" applyAlignment="1">
      <alignment horizontal="left" vertical="top"/>
    </xf>
    <xf numFmtId="0" fontId="51" fillId="0" borderId="0" xfId="0" applyFont="1" applyAlignment="1">
      <alignment horizontal="left" vertical="top"/>
    </xf>
    <xf numFmtId="0" fontId="35" fillId="0" borderId="0" xfId="0" applyFont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52" fillId="0" borderId="0" xfId="0" applyFont="1" applyAlignment="1">
      <alignment horizontal="center" vertical="top" wrapText="1"/>
    </xf>
    <xf numFmtId="0" fontId="31" fillId="0" borderId="19" xfId="0" applyFont="1" applyBorder="1" applyAlignment="1">
      <alignment horizontal="left" vertical="top"/>
    </xf>
    <xf numFmtId="0" fontId="31" fillId="0" borderId="19" xfId="0" applyFont="1" applyBorder="1" applyAlignment="1">
      <alignment horizontal="right" vertical="top"/>
    </xf>
    <xf numFmtId="0" fontId="31" fillId="0" borderId="19" xfId="0" applyFont="1" applyBorder="1" applyAlignment="1">
      <alignment horizontal="center" vertical="top"/>
    </xf>
    <xf numFmtId="0" fontId="31" fillId="0" borderId="0" xfId="0" applyFont="1" applyBorder="1"/>
    <xf numFmtId="0" fontId="39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Финансовый" xfId="88" builtinId="3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34"/>
  <sheetViews>
    <sheetView showZeros="0" topLeftCell="A7" zoomScale="80" zoomScaleNormal="80" workbookViewId="0">
      <selection activeCell="A15" sqref="A15:L15"/>
    </sheetView>
  </sheetViews>
  <sheetFormatPr defaultColWidth="9.140625" defaultRowHeight="15.75" x14ac:dyDescent="0.25"/>
  <cols>
    <col min="1" max="1" width="41.28515625" style="3" customWidth="1"/>
    <col min="2" max="2" width="15" style="30" customWidth="1"/>
    <col min="3" max="3" width="13" style="30" customWidth="1"/>
    <col min="4" max="4" width="13.5703125" style="30" customWidth="1"/>
    <col min="5" max="5" width="10.5703125" style="30" customWidth="1"/>
    <col min="6" max="7" width="15.7109375" style="30" customWidth="1"/>
    <col min="8" max="8" width="12.7109375" style="30" customWidth="1"/>
    <col min="9" max="9" width="10.85546875" style="30" customWidth="1"/>
    <col min="10" max="13" width="15.7109375" style="30" customWidth="1"/>
    <col min="14" max="14" width="16.7109375" style="30" customWidth="1"/>
    <col min="15" max="15" width="16.85546875" style="35" customWidth="1"/>
    <col min="16" max="16" width="18.85546875" style="1" customWidth="1"/>
    <col min="17" max="17" width="17.7109375" style="1" customWidth="1"/>
    <col min="18" max="18" width="13.42578125" style="1" customWidth="1"/>
    <col min="19" max="16384" width="9.140625" style="1"/>
  </cols>
  <sheetData>
    <row r="1" spans="1:18" ht="18.75" customHeight="1" x14ac:dyDescent="0.25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8" ht="33" customHeight="1" x14ac:dyDescent="0.25">
      <c r="A2" s="59" t="s">
        <v>46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</row>
    <row r="3" spans="1:18" ht="18" customHeight="1" x14ac:dyDescent="0.3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18" s="13" customFormat="1" ht="35.25" customHeight="1" x14ac:dyDescent="0.2">
      <c r="A4" s="64" t="s">
        <v>16</v>
      </c>
      <c r="B4" s="68" t="s">
        <v>15</v>
      </c>
      <c r="C4" s="69"/>
      <c r="D4" s="69"/>
      <c r="E4" s="70"/>
      <c r="F4" s="68" t="s">
        <v>38</v>
      </c>
      <c r="G4" s="69"/>
      <c r="H4" s="69"/>
      <c r="I4" s="70"/>
      <c r="J4" s="68" t="s">
        <v>14</v>
      </c>
      <c r="K4" s="69"/>
      <c r="L4" s="69"/>
      <c r="M4" s="70"/>
      <c r="N4" s="66" t="s">
        <v>2</v>
      </c>
      <c r="O4" s="66" t="s">
        <v>3</v>
      </c>
      <c r="P4" s="64" t="s">
        <v>34</v>
      </c>
      <c r="Q4" s="64"/>
      <c r="R4" s="64"/>
    </row>
    <row r="5" spans="1:18" s="13" customFormat="1" ht="73.5" customHeight="1" x14ac:dyDescent="0.2">
      <c r="A5" s="64"/>
      <c r="B5" s="14" t="s">
        <v>0</v>
      </c>
      <c r="C5" s="14" t="s">
        <v>13</v>
      </c>
      <c r="D5" s="14" t="s">
        <v>12</v>
      </c>
      <c r="E5" s="14" t="s">
        <v>11</v>
      </c>
      <c r="F5" s="14" t="s">
        <v>0</v>
      </c>
      <c r="G5" s="14" t="s">
        <v>13</v>
      </c>
      <c r="H5" s="14" t="s">
        <v>12</v>
      </c>
      <c r="I5" s="14" t="s">
        <v>11</v>
      </c>
      <c r="J5" s="14" t="s">
        <v>0</v>
      </c>
      <c r="K5" s="14" t="s">
        <v>13</v>
      </c>
      <c r="L5" s="14" t="s">
        <v>12</v>
      </c>
      <c r="M5" s="14" t="s">
        <v>11</v>
      </c>
      <c r="N5" s="66"/>
      <c r="O5" s="66"/>
      <c r="P5" s="46" t="s">
        <v>13</v>
      </c>
      <c r="Q5" s="46" t="s">
        <v>12</v>
      </c>
      <c r="R5" s="46" t="s">
        <v>11</v>
      </c>
    </row>
    <row r="6" spans="1:18" s="11" customFormat="1" x14ac:dyDescent="0.2">
      <c r="A6" s="12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2">
        <v>8</v>
      </c>
      <c r="I6" s="12">
        <v>9</v>
      </c>
      <c r="J6" s="12">
        <v>10</v>
      </c>
      <c r="K6" s="12">
        <v>11</v>
      </c>
      <c r="L6" s="12">
        <v>12</v>
      </c>
      <c r="M6" s="12">
        <v>13</v>
      </c>
      <c r="N6" s="12">
        <v>14</v>
      </c>
      <c r="O6" s="12">
        <v>15</v>
      </c>
      <c r="P6" s="12">
        <v>19</v>
      </c>
      <c r="Q6" s="12">
        <v>20</v>
      </c>
      <c r="R6" s="12">
        <v>21</v>
      </c>
    </row>
    <row r="7" spans="1:18" s="11" customFormat="1" ht="90" customHeight="1" x14ac:dyDescent="0.2">
      <c r="A7" s="49" t="s">
        <v>47</v>
      </c>
      <c r="B7" s="51">
        <f>SUM(C7:E7)</f>
        <v>532141</v>
      </c>
      <c r="C7" s="50">
        <f>339+526870</f>
        <v>527209</v>
      </c>
      <c r="D7" s="58">
        <v>4932</v>
      </c>
      <c r="E7" s="12"/>
      <c r="F7" s="47">
        <f>SUM(G7:I7)</f>
        <v>532141</v>
      </c>
      <c r="G7" s="47">
        <f>C7</f>
        <v>527209</v>
      </c>
      <c r="H7" s="58">
        <f>D7</f>
        <v>4932</v>
      </c>
      <c r="I7" s="12"/>
      <c r="J7" s="47">
        <f>SUM(K7:M7)</f>
        <v>532141</v>
      </c>
      <c r="K7" s="47">
        <f>G7</f>
        <v>527209</v>
      </c>
      <c r="L7" s="58">
        <f>H7</f>
        <v>4932</v>
      </c>
      <c r="M7" s="12"/>
      <c r="N7" s="54">
        <f t="shared" ref="N7:N12" si="0">SUM(P7:R7)</f>
        <v>3028809</v>
      </c>
      <c r="O7" s="12" t="s">
        <v>49</v>
      </c>
      <c r="P7" s="56">
        <f>ROUND(K7*5.71,0)</f>
        <v>3010363</v>
      </c>
      <c r="Q7" s="54">
        <f>ROUND(L7*3.74,0)</f>
        <v>18446</v>
      </c>
      <c r="R7" s="54"/>
    </row>
    <row r="8" spans="1:18" s="39" customFormat="1" ht="75.599999999999994" customHeight="1" x14ac:dyDescent="0.2">
      <c r="A8" s="38" t="s">
        <v>48</v>
      </c>
      <c r="B8" s="50">
        <f>SUM(C8:E8)</f>
        <v>60015</v>
      </c>
      <c r="C8" s="28"/>
      <c r="D8" s="28"/>
      <c r="E8" s="28">
        <v>60015</v>
      </c>
      <c r="F8" s="28">
        <f>SUM(G8:I8)</f>
        <v>60015</v>
      </c>
      <c r="G8" s="28">
        <f t="shared" ref="G8" si="1">C8</f>
        <v>0</v>
      </c>
      <c r="H8" s="28">
        <f t="shared" ref="H8" si="2">D8</f>
        <v>0</v>
      </c>
      <c r="I8" s="28">
        <f t="shared" ref="I8" si="3">E8</f>
        <v>60015</v>
      </c>
      <c r="J8" s="28">
        <f>SUM(K8:M8)</f>
        <v>60015</v>
      </c>
      <c r="K8" s="28">
        <f t="shared" ref="K8:L8" si="4">G8</f>
        <v>0</v>
      </c>
      <c r="L8" s="46">
        <f t="shared" si="4"/>
        <v>0</v>
      </c>
      <c r="M8" s="28">
        <f>I8</f>
        <v>60015</v>
      </c>
      <c r="N8" s="28">
        <f t="shared" si="0"/>
        <v>600150</v>
      </c>
      <c r="O8" s="44" t="s">
        <v>50</v>
      </c>
      <c r="P8" s="56">
        <f>ROUND(K8*5.71,0)</f>
        <v>0</v>
      </c>
      <c r="Q8" s="56">
        <f>ROUND(L8*3.74,0)</f>
        <v>0</v>
      </c>
      <c r="R8" s="56">
        <f>ROUND(M8*10,0)</f>
        <v>600150</v>
      </c>
    </row>
    <row r="9" spans="1:18" s="6" customFormat="1" ht="24.95" customHeight="1" x14ac:dyDescent="0.25">
      <c r="A9" s="10" t="s">
        <v>10</v>
      </c>
      <c r="B9" s="7">
        <f>SUM(B7:B8)</f>
        <v>592156</v>
      </c>
      <c r="C9" s="7">
        <f>SUM(C7:C8)</f>
        <v>527209</v>
      </c>
      <c r="D9" s="7">
        <f>SUM(D7:D8)</f>
        <v>4932</v>
      </c>
      <c r="E9" s="7">
        <f>SUM(E8:E8)</f>
        <v>60015</v>
      </c>
      <c r="F9" s="7">
        <f t="shared" ref="F9:M9" si="5">SUM(F7:F8)</f>
        <v>592156</v>
      </c>
      <c r="G9" s="7">
        <f t="shared" si="5"/>
        <v>527209</v>
      </c>
      <c r="H9" s="7">
        <f t="shared" si="5"/>
        <v>4932</v>
      </c>
      <c r="I9" s="7">
        <f t="shared" si="5"/>
        <v>60015</v>
      </c>
      <c r="J9" s="7">
        <f t="shared" si="5"/>
        <v>592156</v>
      </c>
      <c r="K9" s="7">
        <f t="shared" si="5"/>
        <v>527209</v>
      </c>
      <c r="L9" s="7">
        <f t="shared" si="5"/>
        <v>4932</v>
      </c>
      <c r="M9" s="7">
        <f t="shared" si="5"/>
        <v>60015</v>
      </c>
      <c r="N9" s="7">
        <f t="shared" si="0"/>
        <v>3628959</v>
      </c>
      <c r="O9" s="7">
        <f>SUM(O7:O8)</f>
        <v>0</v>
      </c>
      <c r="P9" s="7">
        <f>SUM(P7:P8)</f>
        <v>3010363</v>
      </c>
      <c r="Q9" s="7">
        <f>SUM(Q7:Q8)</f>
        <v>18446</v>
      </c>
      <c r="R9" s="7">
        <f>SUM(R7:R8)</f>
        <v>600150</v>
      </c>
    </row>
    <row r="10" spans="1:18" s="6" customFormat="1" ht="24.95" customHeight="1" x14ac:dyDescent="0.25">
      <c r="A10" s="8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>
        <f t="shared" si="0"/>
        <v>3814037</v>
      </c>
      <c r="O10" s="7"/>
      <c r="P10" s="57">
        <f>ROUND(P9*1.051,0)</f>
        <v>3163892</v>
      </c>
      <c r="Q10" s="57">
        <f>ROUND(Q9*1.051,0)</f>
        <v>19387</v>
      </c>
      <c r="R10" s="57">
        <f>ROUND(R9*1.051,0)</f>
        <v>630758</v>
      </c>
    </row>
    <row r="11" spans="1:18" ht="24.95" customHeight="1" x14ac:dyDescent="0.25">
      <c r="A11" s="9" t="s">
        <v>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>
        <f t="shared" si="0"/>
        <v>686526.66000000015</v>
      </c>
      <c r="O11" s="37"/>
      <c r="P11" s="56">
        <f>ROUND(P10*18%,2)</f>
        <v>569500.56000000006</v>
      </c>
      <c r="Q11" s="56">
        <f>ROUND(Q10*18%,2)</f>
        <v>3489.66</v>
      </c>
      <c r="R11" s="56">
        <f>ROUND(R10*18%,2)</f>
        <v>113536.44</v>
      </c>
    </row>
    <row r="12" spans="1:18" s="6" customFormat="1" ht="24.95" customHeight="1" x14ac:dyDescent="0.25">
      <c r="A12" s="8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>
        <f t="shared" si="0"/>
        <v>4500563.66</v>
      </c>
      <c r="O12" s="7"/>
      <c r="P12" s="57">
        <f>SUM(P10:P11)</f>
        <v>3733392.56</v>
      </c>
      <c r="Q12" s="57">
        <f>SUM(Q10:Q11)</f>
        <v>22876.66</v>
      </c>
      <c r="R12" s="57">
        <f>SUM(R10:R11)</f>
        <v>744294.44</v>
      </c>
    </row>
    <row r="13" spans="1:18" ht="24.95" customHeight="1" x14ac:dyDescent="0.25">
      <c r="A13" s="71" t="s">
        <v>8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3"/>
      <c r="Q13" s="3"/>
    </row>
    <row r="14" spans="1:18" ht="24.95" customHeight="1" x14ac:dyDescent="0.25">
      <c r="A14" s="71" t="s">
        <v>43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52"/>
      <c r="Q14" s="53"/>
    </row>
    <row r="15" spans="1:18" ht="49.5" customHeight="1" x14ac:dyDescent="0.25">
      <c r="A15" s="72" t="s">
        <v>42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</row>
    <row r="16" spans="1:18" ht="49.5" customHeight="1" x14ac:dyDescent="0.25">
      <c r="A16" s="72" t="s">
        <v>41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55"/>
    </row>
    <row r="17" spans="1:15" ht="42" customHeight="1" x14ac:dyDescent="0.3">
      <c r="A17" s="65" t="s">
        <v>35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</row>
    <row r="18" spans="1:15" ht="12.75" customHeight="1" x14ac:dyDescent="0.25"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 spans="1:15" s="27" customFormat="1" ht="18.75" customHeight="1" x14ac:dyDescent="0.3">
      <c r="A19" s="62" t="s">
        <v>29</v>
      </c>
      <c r="B19" s="62"/>
      <c r="C19" s="62"/>
      <c r="O19" s="5"/>
    </row>
    <row r="20" spans="1:15" s="27" customFormat="1" ht="18.75" customHeight="1" x14ac:dyDescent="0.3">
      <c r="A20" s="62" t="s">
        <v>1</v>
      </c>
      <c r="B20" s="62"/>
      <c r="C20" s="62"/>
      <c r="G20" s="32"/>
      <c r="H20" s="63" t="s">
        <v>6</v>
      </c>
      <c r="I20" s="63"/>
      <c r="J20" s="32"/>
      <c r="O20" s="36"/>
    </row>
    <row r="21" spans="1:15" ht="18.75" customHeight="1" x14ac:dyDescent="0.25">
      <c r="H21" s="60"/>
      <c r="I21" s="60"/>
    </row>
    <row r="22" spans="1:15" s="27" customFormat="1" ht="19.5" customHeight="1" x14ac:dyDescent="0.3">
      <c r="A22" s="62" t="s">
        <v>5</v>
      </c>
      <c r="B22" s="62"/>
      <c r="C22" s="40"/>
      <c r="D22" s="40"/>
      <c r="E22" s="40"/>
      <c r="F22" s="40"/>
      <c r="G22" s="40"/>
      <c r="H22" s="61" t="s">
        <v>32</v>
      </c>
      <c r="I22" s="61"/>
      <c r="J22" s="40"/>
      <c r="K22" s="40"/>
      <c r="L22" s="40"/>
      <c r="M22" s="40"/>
      <c r="N22" s="40"/>
      <c r="O22" s="40"/>
    </row>
    <row r="23" spans="1:15" x14ac:dyDescent="0.25">
      <c r="H23" s="60"/>
      <c r="I23" s="60"/>
    </row>
    <row r="24" spans="1:15" s="27" customFormat="1" ht="18.75" x14ac:dyDescent="0.3">
      <c r="A24" s="29" t="s">
        <v>30</v>
      </c>
      <c r="B24" s="5"/>
      <c r="C24" s="5"/>
      <c r="D24" s="5"/>
      <c r="E24" s="5"/>
      <c r="F24" s="5"/>
      <c r="G24" s="5"/>
      <c r="H24" s="31" t="s">
        <v>31</v>
      </c>
      <c r="I24" s="5"/>
      <c r="J24" s="5"/>
      <c r="K24" s="5"/>
      <c r="L24" s="5"/>
      <c r="M24" s="5"/>
      <c r="N24" s="5"/>
      <c r="O24" s="5"/>
    </row>
    <row r="26" spans="1:15" x14ac:dyDescent="0.25">
      <c r="M26" s="30" t="s">
        <v>7</v>
      </c>
    </row>
    <row r="34" spans="5:5" x14ac:dyDescent="0.25">
      <c r="E34" s="3"/>
    </row>
  </sheetData>
  <mergeCells count="22">
    <mergeCell ref="A16:N16"/>
    <mergeCell ref="A14:O14"/>
    <mergeCell ref="O4:O5"/>
    <mergeCell ref="J4:M4"/>
    <mergeCell ref="A15:L15"/>
    <mergeCell ref="F4:I4"/>
    <mergeCell ref="A2:R2"/>
    <mergeCell ref="A1:R1"/>
    <mergeCell ref="H21:I21"/>
    <mergeCell ref="H22:I22"/>
    <mergeCell ref="H23:I23"/>
    <mergeCell ref="A22:B22"/>
    <mergeCell ref="A20:C20"/>
    <mergeCell ref="H20:I20"/>
    <mergeCell ref="P4:R4"/>
    <mergeCell ref="A17:O17"/>
    <mergeCell ref="A19:C19"/>
    <mergeCell ref="N4:N5"/>
    <mergeCell ref="A3:O3"/>
    <mergeCell ref="A4:A5"/>
    <mergeCell ref="B4:E4"/>
    <mergeCell ref="A13:O13"/>
  </mergeCells>
  <pageMargins left="0.19685039370078741" right="0.19685039370078741" top="0.19685039370078741" bottom="0" header="0.31496062992125984" footer="0.31496062992125984"/>
  <pageSetup paperSize="9" scale="4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opLeftCell="A5" workbookViewId="0">
      <selection activeCell="A33" sqref="A33:D33"/>
    </sheetView>
  </sheetViews>
  <sheetFormatPr defaultColWidth="9.140625" defaultRowHeight="15" x14ac:dyDescent="0.25"/>
  <cols>
    <col min="1" max="1" width="9.5703125" style="15" customWidth="1"/>
    <col min="2" max="2" width="7.42578125" style="15" customWidth="1"/>
    <col min="3" max="3" width="23" style="15" customWidth="1"/>
    <col min="4" max="4" width="9.140625" style="15"/>
    <col min="5" max="5" width="12.28515625" style="15" customWidth="1"/>
    <col min="6" max="6" width="19.85546875" style="15" customWidth="1"/>
    <col min="7" max="7" width="9.140625" style="15"/>
    <col min="8" max="8" width="14.85546875" style="15" customWidth="1"/>
    <col min="9" max="9" width="9.140625" style="15"/>
    <col min="10" max="10" width="13.28515625" style="15" customWidth="1"/>
    <col min="11" max="16384" width="9.140625" style="15"/>
  </cols>
  <sheetData>
    <row r="1" spans="1:8" ht="30" customHeight="1" x14ac:dyDescent="0.25">
      <c r="F1" s="84"/>
      <c r="G1" s="85"/>
      <c r="H1" s="85"/>
    </row>
    <row r="2" spans="1:8" x14ac:dyDescent="0.25">
      <c r="F2" s="85"/>
      <c r="G2" s="85"/>
      <c r="H2" s="85"/>
    </row>
    <row r="3" spans="1:8" ht="4.9000000000000004" customHeight="1" x14ac:dyDescent="0.25">
      <c r="F3" s="85"/>
      <c r="G3" s="85"/>
      <c r="H3" s="85"/>
    </row>
    <row r="4" spans="1:8" ht="15" hidden="1" customHeight="1" x14ac:dyDescent="0.25">
      <c r="F4" s="85"/>
      <c r="G4" s="85"/>
      <c r="H4" s="85"/>
    </row>
    <row r="5" spans="1:8" ht="18.75" x14ac:dyDescent="0.3">
      <c r="A5" s="86" t="s">
        <v>27</v>
      </c>
      <c r="B5" s="86"/>
      <c r="C5" s="86"/>
      <c r="D5" s="86"/>
      <c r="E5" s="86"/>
      <c r="F5" s="86"/>
      <c r="G5" s="86"/>
      <c r="H5" s="86"/>
    </row>
    <row r="6" spans="1:8" ht="38.450000000000003" customHeight="1" x14ac:dyDescent="0.25">
      <c r="A6" s="93" t="s">
        <v>45</v>
      </c>
      <c r="B6" s="93"/>
      <c r="C6" s="93"/>
      <c r="D6" s="93"/>
      <c r="E6" s="93"/>
      <c r="F6" s="93"/>
      <c r="G6" s="93"/>
      <c r="H6" s="93"/>
    </row>
    <row r="7" spans="1:8" ht="18.75" x14ac:dyDescent="0.3">
      <c r="A7" s="86" t="s">
        <v>39</v>
      </c>
      <c r="B7" s="86"/>
      <c r="C7" s="86"/>
      <c r="D7" s="86"/>
      <c r="E7" s="86"/>
      <c r="F7" s="86"/>
      <c r="G7" s="86"/>
      <c r="H7" s="86"/>
    </row>
    <row r="8" spans="1:8" ht="15.75" x14ac:dyDescent="0.25">
      <c r="A8" s="97"/>
      <c r="B8" s="97"/>
      <c r="C8" s="97"/>
      <c r="D8" s="97"/>
      <c r="E8" s="97"/>
      <c r="F8" s="97"/>
    </row>
    <row r="9" spans="1:8" ht="15.75" x14ac:dyDescent="0.25">
      <c r="A9" s="92" t="s">
        <v>40</v>
      </c>
      <c r="B9" s="92"/>
      <c r="C9" s="92"/>
      <c r="D9" s="92"/>
      <c r="E9" s="92"/>
      <c r="F9" s="16"/>
    </row>
    <row r="10" spans="1:8" ht="15.75" x14ac:dyDescent="0.25">
      <c r="A10" s="16"/>
      <c r="B10" s="16"/>
      <c r="C10" s="16"/>
      <c r="D10" s="16"/>
      <c r="E10" s="16"/>
      <c r="F10" s="94" t="s">
        <v>26</v>
      </c>
      <c r="G10" s="94"/>
      <c r="H10" s="94"/>
    </row>
    <row r="11" spans="1:8" ht="12.75" customHeight="1" x14ac:dyDescent="0.25">
      <c r="A11" s="98" t="s">
        <v>25</v>
      </c>
      <c r="B11" s="99"/>
      <c r="C11" s="102" t="s">
        <v>24</v>
      </c>
      <c r="D11" s="98" t="s">
        <v>23</v>
      </c>
      <c r="E11" s="99"/>
      <c r="F11" s="102" t="s">
        <v>22</v>
      </c>
      <c r="G11" s="96" t="s">
        <v>21</v>
      </c>
      <c r="H11" s="96"/>
    </row>
    <row r="12" spans="1:8" ht="31.5" customHeight="1" x14ac:dyDescent="0.25">
      <c r="A12" s="100"/>
      <c r="B12" s="101"/>
      <c r="C12" s="103"/>
      <c r="D12" s="100"/>
      <c r="E12" s="101"/>
      <c r="F12" s="103"/>
      <c r="G12" s="96"/>
      <c r="H12" s="96"/>
    </row>
    <row r="13" spans="1:8" ht="13.9" customHeight="1" x14ac:dyDescent="0.25">
      <c r="A13" s="100"/>
      <c r="B13" s="101"/>
      <c r="C13" s="103"/>
      <c r="D13" s="100"/>
      <c r="E13" s="101"/>
      <c r="F13" s="103"/>
      <c r="G13" s="96"/>
      <c r="H13" s="96"/>
    </row>
    <row r="14" spans="1:8" ht="13.9" customHeight="1" x14ac:dyDescent="0.25">
      <c r="A14" s="100"/>
      <c r="B14" s="101"/>
      <c r="C14" s="103"/>
      <c r="D14" s="100"/>
      <c r="E14" s="101"/>
      <c r="F14" s="103"/>
      <c r="G14" s="95" t="s">
        <v>36</v>
      </c>
      <c r="H14" s="95"/>
    </row>
    <row r="15" spans="1:8" ht="13.9" customHeight="1" x14ac:dyDescent="0.25">
      <c r="A15" s="100"/>
      <c r="B15" s="101"/>
      <c r="C15" s="103"/>
      <c r="D15" s="100"/>
      <c r="E15" s="101"/>
      <c r="F15" s="103"/>
      <c r="G15" s="95"/>
      <c r="H15" s="95"/>
    </row>
    <row r="16" spans="1:8" ht="13.9" customHeight="1" x14ac:dyDescent="0.25">
      <c r="A16" s="100"/>
      <c r="B16" s="101"/>
      <c r="C16" s="103"/>
      <c r="D16" s="100"/>
      <c r="E16" s="101"/>
      <c r="F16" s="103"/>
      <c r="G16" s="95"/>
      <c r="H16" s="95"/>
    </row>
    <row r="17" spans="1:10" ht="13.9" customHeight="1" x14ac:dyDescent="0.25">
      <c r="A17" s="100"/>
      <c r="B17" s="101"/>
      <c r="C17" s="104"/>
      <c r="D17" s="100"/>
      <c r="E17" s="101"/>
      <c r="F17" s="104"/>
      <c r="G17" s="95"/>
      <c r="H17" s="95"/>
    </row>
    <row r="18" spans="1:10" ht="15.75" x14ac:dyDescent="0.25">
      <c r="A18" s="105">
        <v>1</v>
      </c>
      <c r="B18" s="106"/>
      <c r="C18" s="23">
        <v>2</v>
      </c>
      <c r="D18" s="105">
        <v>3</v>
      </c>
      <c r="E18" s="106"/>
      <c r="F18" s="23">
        <v>4</v>
      </c>
      <c r="G18" s="89">
        <v>6</v>
      </c>
      <c r="H18" s="89"/>
    </row>
    <row r="19" spans="1:10" ht="32.25" customHeight="1" x14ac:dyDescent="0.25">
      <c r="A19" s="87" t="s">
        <v>13</v>
      </c>
      <c r="B19" s="88"/>
      <c r="C19" s="20">
        <f>СМР!K9</f>
        <v>527209</v>
      </c>
      <c r="D19" s="77">
        <f>G19</f>
        <v>3163892</v>
      </c>
      <c r="E19" s="78"/>
      <c r="F19" s="20">
        <f>SUM(G19:H19)</f>
        <v>3163892</v>
      </c>
      <c r="G19" s="90">
        <f>СМР!P10</f>
        <v>3163892</v>
      </c>
      <c r="H19" s="91"/>
    </row>
    <row r="20" spans="1:10" ht="32.25" customHeight="1" x14ac:dyDescent="0.25">
      <c r="A20" s="87" t="s">
        <v>12</v>
      </c>
      <c r="B20" s="88"/>
      <c r="C20" s="20">
        <f>СМР!L9</f>
        <v>4932</v>
      </c>
      <c r="D20" s="77">
        <f>СМР!Q10</f>
        <v>19387</v>
      </c>
      <c r="E20" s="78"/>
      <c r="F20" s="20">
        <f>SUM(G20:H20)</f>
        <v>19387</v>
      </c>
      <c r="G20" s="73">
        <f>СМР!Q10</f>
        <v>19387</v>
      </c>
      <c r="H20" s="73"/>
    </row>
    <row r="21" spans="1:10" ht="32.25" customHeight="1" x14ac:dyDescent="0.25">
      <c r="A21" s="87" t="s">
        <v>20</v>
      </c>
      <c r="B21" s="88"/>
      <c r="C21" s="20">
        <f>СМР!M9</f>
        <v>60015</v>
      </c>
      <c r="D21" s="77">
        <f>СМР!R10</f>
        <v>630758</v>
      </c>
      <c r="E21" s="78"/>
      <c r="F21" s="20">
        <f>SUM(D21)</f>
        <v>630758</v>
      </c>
      <c r="G21" s="73">
        <f>D21</f>
        <v>630758</v>
      </c>
      <c r="H21" s="73"/>
    </row>
    <row r="22" spans="1:10" ht="21.75" customHeight="1" x14ac:dyDescent="0.25">
      <c r="A22" s="79" t="s">
        <v>9</v>
      </c>
      <c r="B22" s="79"/>
      <c r="C22" s="22">
        <f>SUM(C19:C21)</f>
        <v>592156</v>
      </c>
      <c r="D22" s="77">
        <f>СМР!N10</f>
        <v>3814037</v>
      </c>
      <c r="E22" s="78"/>
      <c r="F22" s="20">
        <f>D22</f>
        <v>3814037</v>
      </c>
      <c r="G22" s="73">
        <f>F22</f>
        <v>3814037</v>
      </c>
      <c r="H22" s="73"/>
    </row>
    <row r="23" spans="1:10" ht="22.5" customHeight="1" x14ac:dyDescent="0.25">
      <c r="A23" s="107" t="s">
        <v>19</v>
      </c>
      <c r="B23" s="108"/>
      <c r="C23" s="21"/>
      <c r="D23" s="77">
        <f>СМР!N11</f>
        <v>686526.66000000015</v>
      </c>
      <c r="E23" s="78"/>
      <c r="F23" s="20">
        <f>ROUND(F22*18%,2)</f>
        <v>686526.66</v>
      </c>
      <c r="G23" s="74">
        <f>ROUND(G22*18%,2)</f>
        <v>686526.66</v>
      </c>
      <c r="H23" s="74"/>
      <c r="J23" s="48"/>
    </row>
    <row r="24" spans="1:10" ht="21" customHeight="1" x14ac:dyDescent="0.25">
      <c r="A24" s="75" t="s">
        <v>18</v>
      </c>
      <c r="B24" s="75"/>
      <c r="C24" s="19"/>
      <c r="D24" s="76">
        <f>СМР!N12</f>
        <v>4500563.66</v>
      </c>
      <c r="E24" s="76"/>
      <c r="F24" s="18">
        <f>SUM(F22:F23)</f>
        <v>4500563.66</v>
      </c>
      <c r="G24" s="73">
        <f>SUM(G22:H23)</f>
        <v>4500563.66</v>
      </c>
      <c r="H24" s="73"/>
    </row>
    <row r="25" spans="1:10" ht="15.75" customHeight="1" x14ac:dyDescent="0.25">
      <c r="A25" s="17"/>
      <c r="B25" s="17"/>
      <c r="C25" s="17"/>
      <c r="D25" s="17"/>
      <c r="E25" s="17"/>
      <c r="F25" s="17"/>
      <c r="J25" s="48"/>
    </row>
    <row r="26" spans="1:10" s="24" customFormat="1" ht="18.75" x14ac:dyDescent="0.3">
      <c r="A26" s="25" t="s">
        <v>17</v>
      </c>
      <c r="B26" s="25"/>
      <c r="C26" s="25"/>
      <c r="D26" s="25"/>
      <c r="E26" s="25"/>
      <c r="F26" s="25"/>
    </row>
    <row r="27" spans="1:10" s="24" customFormat="1" ht="12" customHeight="1" x14ac:dyDescent="0.3">
      <c r="A27" s="26"/>
      <c r="B27" s="26"/>
      <c r="C27" s="26"/>
      <c r="D27" s="26"/>
      <c r="E27" s="26"/>
      <c r="F27" s="26"/>
    </row>
    <row r="28" spans="1:10" s="24" customFormat="1" ht="48.6" customHeight="1" x14ac:dyDescent="0.25">
      <c r="A28" s="80" t="s">
        <v>51</v>
      </c>
      <c r="B28" s="80"/>
      <c r="C28" s="80"/>
      <c r="D28" s="80"/>
      <c r="E28" s="80"/>
      <c r="F28" s="80"/>
      <c r="G28" s="80"/>
      <c r="H28" s="80"/>
    </row>
    <row r="29" spans="1:10" s="24" customFormat="1" ht="42.6" customHeight="1" x14ac:dyDescent="0.25">
      <c r="A29" s="80" t="s">
        <v>42</v>
      </c>
      <c r="B29" s="80"/>
      <c r="C29" s="80"/>
      <c r="D29" s="80"/>
      <c r="E29" s="80"/>
      <c r="F29" s="80"/>
      <c r="G29" s="80"/>
      <c r="H29" s="80"/>
    </row>
    <row r="30" spans="1:10" s="24" customFormat="1" ht="42.6" customHeight="1" x14ac:dyDescent="0.25">
      <c r="A30" s="80" t="s">
        <v>44</v>
      </c>
      <c r="B30" s="80"/>
      <c r="C30" s="80"/>
      <c r="D30" s="80"/>
      <c r="E30" s="80"/>
      <c r="F30" s="80"/>
      <c r="G30" s="80"/>
      <c r="H30" s="80"/>
    </row>
    <row r="31" spans="1:10" s="24" customFormat="1" ht="60.6" customHeight="1" x14ac:dyDescent="0.25">
      <c r="A31" s="80" t="s">
        <v>37</v>
      </c>
      <c r="B31" s="80"/>
      <c r="C31" s="80"/>
      <c r="D31" s="80"/>
      <c r="E31" s="80"/>
      <c r="F31" s="80"/>
      <c r="G31" s="80"/>
      <c r="H31" s="80"/>
    </row>
    <row r="33" spans="1:13" s="4" customFormat="1" ht="18.75" customHeight="1" x14ac:dyDescent="0.3">
      <c r="A33" s="62" t="s">
        <v>29</v>
      </c>
      <c r="B33" s="62"/>
      <c r="C33" s="62"/>
      <c r="D33" s="62"/>
      <c r="J33" s="5"/>
      <c r="K33" s="5"/>
      <c r="L33" s="5"/>
      <c r="M33" s="5"/>
    </row>
    <row r="34" spans="1:13" s="4" customFormat="1" ht="18.75" customHeight="1" x14ac:dyDescent="0.3">
      <c r="A34" s="62" t="s">
        <v>1</v>
      </c>
      <c r="B34" s="62"/>
      <c r="C34" s="62"/>
      <c r="D34" s="62"/>
      <c r="F34" s="33"/>
      <c r="G34" s="81" t="s">
        <v>6</v>
      </c>
      <c r="H34" s="81"/>
      <c r="K34" s="5"/>
      <c r="L34" s="5"/>
      <c r="M34" s="5"/>
    </row>
    <row r="35" spans="1:13" s="1" customFormat="1" ht="18.75" customHeight="1" x14ac:dyDescent="0.25">
      <c r="A35" s="3"/>
      <c r="B35" s="2"/>
      <c r="C35" s="2"/>
      <c r="D35" s="2"/>
      <c r="E35" s="2"/>
      <c r="F35" s="34"/>
      <c r="G35" s="2"/>
      <c r="H35" s="2"/>
      <c r="I35" s="2"/>
      <c r="J35" s="2"/>
      <c r="K35" s="2"/>
      <c r="L35" s="2"/>
      <c r="M35" s="2"/>
    </row>
    <row r="36" spans="1:13" s="27" customFormat="1" ht="19.5" customHeight="1" x14ac:dyDescent="0.3">
      <c r="A36" s="62" t="s">
        <v>5</v>
      </c>
      <c r="B36" s="62"/>
      <c r="C36" s="62"/>
      <c r="D36" s="62"/>
      <c r="E36" s="40"/>
      <c r="F36" s="43"/>
      <c r="G36" s="82" t="s">
        <v>32</v>
      </c>
      <c r="H36" s="82"/>
      <c r="I36" s="40"/>
      <c r="J36" s="40"/>
      <c r="K36" s="40"/>
      <c r="L36" s="40"/>
      <c r="M36" s="40"/>
    </row>
    <row r="37" spans="1:13" x14ac:dyDescent="0.25">
      <c r="F37" s="41"/>
    </row>
    <row r="38" spans="1:13" s="26" customFormat="1" ht="18.75" x14ac:dyDescent="0.3">
      <c r="A38" s="26" t="s">
        <v>30</v>
      </c>
      <c r="F38" s="42"/>
      <c r="G38" s="83" t="s">
        <v>31</v>
      </c>
      <c r="H38" s="83"/>
    </row>
  </sheetData>
  <mergeCells count="44">
    <mergeCell ref="A30:H30"/>
    <mergeCell ref="A28:H28"/>
    <mergeCell ref="A29:H29"/>
    <mergeCell ref="A6:H6"/>
    <mergeCell ref="A7:H7"/>
    <mergeCell ref="F10:H10"/>
    <mergeCell ref="G14:H17"/>
    <mergeCell ref="G11:H13"/>
    <mergeCell ref="A8:F8"/>
    <mergeCell ref="A11:B17"/>
    <mergeCell ref="D11:E17"/>
    <mergeCell ref="C11:C17"/>
    <mergeCell ref="F11:F17"/>
    <mergeCell ref="A18:B18"/>
    <mergeCell ref="D18:E18"/>
    <mergeCell ref="A23:B23"/>
    <mergeCell ref="F1:H4"/>
    <mergeCell ref="A5:H5"/>
    <mergeCell ref="A20:B20"/>
    <mergeCell ref="D20:E20"/>
    <mergeCell ref="A21:B21"/>
    <mergeCell ref="D21:E21"/>
    <mergeCell ref="G18:H18"/>
    <mergeCell ref="G19:H19"/>
    <mergeCell ref="G20:H20"/>
    <mergeCell ref="D19:E19"/>
    <mergeCell ref="A19:B19"/>
    <mergeCell ref="G21:H21"/>
    <mergeCell ref="A9:E9"/>
    <mergeCell ref="A31:H31"/>
    <mergeCell ref="G34:H34"/>
    <mergeCell ref="G36:H36"/>
    <mergeCell ref="G38:H38"/>
    <mergeCell ref="A36:D36"/>
    <mergeCell ref="A33:D33"/>
    <mergeCell ref="A34:D34"/>
    <mergeCell ref="G22:H22"/>
    <mergeCell ref="G23:H23"/>
    <mergeCell ref="G24:H24"/>
    <mergeCell ref="A24:B24"/>
    <mergeCell ref="D24:E24"/>
    <mergeCell ref="D23:E23"/>
    <mergeCell ref="D22:E22"/>
    <mergeCell ref="A22:B22"/>
  </mergeCells>
  <pageMargins left="0.59055118110236227" right="0.39370078740157483" top="0.59055118110236227" bottom="0.3937007874015748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3"/>
  <sheetViews>
    <sheetView topLeftCell="A82" workbookViewId="0">
      <selection activeCell="U17" sqref="U17"/>
    </sheetView>
  </sheetViews>
  <sheetFormatPr defaultRowHeight="12.75" x14ac:dyDescent="0.2"/>
  <sheetData>
    <row r="1" spans="1:18" x14ac:dyDescent="0.2">
      <c r="A1" s="109" t="s">
        <v>52</v>
      </c>
      <c r="B1" s="110"/>
      <c r="C1" s="111"/>
      <c r="D1" s="112"/>
      <c r="E1" s="113" t="s">
        <v>1</v>
      </c>
      <c r="F1" s="113"/>
      <c r="G1" s="113"/>
      <c r="H1" s="113"/>
      <c r="I1" s="113"/>
      <c r="J1" s="114"/>
      <c r="K1" s="114"/>
      <c r="L1" s="114"/>
      <c r="M1" s="109" t="s">
        <v>53</v>
      </c>
      <c r="N1" s="114"/>
      <c r="O1" s="114"/>
      <c r="P1" s="114"/>
    </row>
    <row r="2" spans="1:18" x14ac:dyDescent="0.2">
      <c r="A2" s="115"/>
      <c r="B2" s="110"/>
      <c r="C2" s="111"/>
      <c r="D2" s="116"/>
      <c r="E2" s="116"/>
      <c r="F2" s="114"/>
      <c r="G2" s="117" t="s">
        <v>54</v>
      </c>
      <c r="H2" s="114"/>
      <c r="I2" s="114"/>
      <c r="J2" s="114"/>
      <c r="K2" s="114"/>
      <c r="L2" s="114"/>
      <c r="M2" s="115" t="s">
        <v>55</v>
      </c>
      <c r="N2" s="114"/>
      <c r="O2" s="114"/>
      <c r="P2" s="114"/>
    </row>
    <row r="3" spans="1:18" x14ac:dyDescent="0.2">
      <c r="A3" s="115"/>
      <c r="B3" s="110"/>
      <c r="C3" s="111"/>
      <c r="D3" s="116"/>
      <c r="E3" s="116"/>
      <c r="F3" s="114"/>
      <c r="G3" s="117"/>
      <c r="H3" s="114"/>
      <c r="I3" s="114"/>
      <c r="J3" s="114"/>
      <c r="K3" s="114"/>
      <c r="L3" s="115"/>
      <c r="M3" s="115" t="s">
        <v>56</v>
      </c>
      <c r="N3" s="114"/>
      <c r="O3" s="114"/>
      <c r="P3" s="114"/>
    </row>
    <row r="4" spans="1:18" x14ac:dyDescent="0.2">
      <c r="A4" s="115" t="s">
        <v>57</v>
      </c>
      <c r="B4" s="110"/>
      <c r="C4" s="111"/>
      <c r="D4" s="116"/>
      <c r="E4" s="116"/>
      <c r="F4" s="114"/>
      <c r="G4" s="114"/>
      <c r="H4" s="114"/>
      <c r="I4" s="114"/>
      <c r="J4" s="114"/>
      <c r="K4" s="114"/>
      <c r="L4" s="114"/>
      <c r="M4" s="115" t="s">
        <v>57</v>
      </c>
      <c r="N4" s="114"/>
      <c r="O4" s="114"/>
      <c r="P4" s="114"/>
    </row>
    <row r="5" spans="1:18" x14ac:dyDescent="0.2">
      <c r="A5" s="115" t="s">
        <v>58</v>
      </c>
      <c r="B5" s="110"/>
      <c r="C5" s="111"/>
      <c r="D5" s="116"/>
      <c r="E5" s="116"/>
      <c r="F5" s="114"/>
      <c r="G5" s="114"/>
      <c r="H5" s="114"/>
      <c r="I5" s="114"/>
      <c r="J5" s="114"/>
      <c r="K5" s="114"/>
      <c r="L5" s="114"/>
      <c r="M5" s="115" t="s">
        <v>59</v>
      </c>
      <c r="N5" s="114"/>
      <c r="O5" s="114"/>
      <c r="P5" s="114"/>
    </row>
    <row r="6" spans="1:18" x14ac:dyDescent="0.2">
      <c r="A6" s="118"/>
      <c r="B6" s="110"/>
      <c r="C6" s="116"/>
      <c r="D6" s="119"/>
      <c r="E6" s="114"/>
      <c r="F6" s="114"/>
      <c r="G6" s="120" t="s">
        <v>60</v>
      </c>
      <c r="H6" s="120"/>
      <c r="I6" s="120"/>
      <c r="J6" s="114"/>
      <c r="K6" s="114"/>
      <c r="L6" s="114"/>
      <c r="M6" s="114"/>
      <c r="N6" s="114"/>
      <c r="O6" s="114"/>
      <c r="P6" s="114"/>
      <c r="Q6" s="119"/>
    </row>
    <row r="7" spans="1:18" x14ac:dyDescent="0.2">
      <c r="A7" s="118"/>
      <c r="B7" s="110"/>
      <c r="C7" s="116"/>
      <c r="D7" s="119"/>
      <c r="E7" s="114"/>
      <c r="F7" s="114"/>
      <c r="G7" s="118" t="s">
        <v>61</v>
      </c>
      <c r="H7" s="118"/>
      <c r="I7" s="118"/>
      <c r="J7" s="114"/>
      <c r="K7" s="114"/>
      <c r="L7" s="114"/>
      <c r="M7" s="114"/>
      <c r="N7" s="114"/>
      <c r="O7" s="114"/>
      <c r="P7" s="114"/>
      <c r="Q7" s="119"/>
    </row>
    <row r="8" spans="1:18" x14ac:dyDescent="0.2">
      <c r="A8" s="118"/>
      <c r="B8" s="110"/>
      <c r="C8" s="116"/>
      <c r="D8" s="119"/>
      <c r="E8" s="114"/>
      <c r="F8" s="114"/>
      <c r="G8" s="118"/>
      <c r="H8" s="118"/>
      <c r="I8" s="118"/>
      <c r="J8" s="114"/>
      <c r="K8" s="114"/>
      <c r="L8" s="114"/>
      <c r="M8" s="114"/>
      <c r="N8" s="114"/>
      <c r="O8" s="114"/>
      <c r="P8" s="114"/>
      <c r="Q8" s="119"/>
    </row>
    <row r="9" spans="1:18" x14ac:dyDescent="0.2">
      <c r="A9" s="118"/>
      <c r="B9" s="110"/>
      <c r="C9" s="121"/>
      <c r="D9" s="122" t="s">
        <v>62</v>
      </c>
      <c r="E9" s="123"/>
      <c r="F9" s="124"/>
      <c r="G9" s="124"/>
      <c r="H9" s="125"/>
      <c r="I9" s="124"/>
      <c r="J9" s="124"/>
      <c r="K9" s="124"/>
      <c r="L9" s="124"/>
      <c r="M9" s="114"/>
      <c r="N9" s="114"/>
      <c r="O9" s="114"/>
      <c r="P9" s="114"/>
      <c r="Q9" s="114"/>
    </row>
    <row r="10" spans="1:18" x14ac:dyDescent="0.2">
      <c r="A10" s="118"/>
      <c r="B10" s="110"/>
      <c r="C10" s="121"/>
      <c r="D10" s="126"/>
      <c r="E10" s="126" t="s">
        <v>63</v>
      </c>
      <c r="F10" s="114"/>
      <c r="G10" s="114"/>
      <c r="H10" s="118"/>
      <c r="I10" s="114"/>
      <c r="J10" s="114"/>
      <c r="K10" s="127"/>
      <c r="L10" s="127"/>
      <c r="M10" s="114"/>
      <c r="N10" s="114"/>
      <c r="O10" s="114"/>
      <c r="P10" s="114"/>
      <c r="Q10" s="114"/>
      <c r="R10" s="119"/>
    </row>
    <row r="11" spans="1:18" x14ac:dyDescent="0.2">
      <c r="A11" s="118"/>
      <c r="B11" s="110"/>
      <c r="C11" s="111"/>
      <c r="D11" s="116"/>
      <c r="E11" s="128"/>
      <c r="F11" s="129"/>
      <c r="G11" s="129"/>
      <c r="H11" s="130" t="s">
        <v>64</v>
      </c>
      <c r="I11" s="130"/>
      <c r="J11" s="129"/>
      <c r="K11" s="127"/>
      <c r="L11" s="114"/>
      <c r="M11" s="114"/>
      <c r="N11" s="114"/>
      <c r="O11" s="114"/>
      <c r="P11" s="114"/>
      <c r="Q11" s="114"/>
    </row>
    <row r="12" spans="1:18" x14ac:dyDescent="0.2">
      <c r="A12" s="131"/>
      <c r="B12" s="132"/>
      <c r="C12" s="116"/>
      <c r="D12" s="119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9"/>
      <c r="R12" s="119"/>
    </row>
    <row r="13" spans="1:18" x14ac:dyDescent="0.2">
      <c r="A13" s="118"/>
      <c r="B13" s="110"/>
      <c r="C13" s="116"/>
      <c r="D13" s="133" t="s">
        <v>65</v>
      </c>
      <c r="E13" s="114"/>
      <c r="F13" s="114"/>
      <c r="G13" s="114"/>
      <c r="H13" s="133"/>
      <c r="I13" s="133"/>
      <c r="J13" s="133"/>
      <c r="K13" s="114"/>
      <c r="L13" s="114"/>
      <c r="M13" s="114"/>
      <c r="N13" s="134" t="s">
        <v>66</v>
      </c>
      <c r="O13" s="135"/>
      <c r="P13" s="135"/>
      <c r="Q13" s="114"/>
      <c r="R13" s="119"/>
    </row>
    <row r="14" spans="1:18" x14ac:dyDescent="0.2">
      <c r="A14" s="118"/>
      <c r="B14" s="110"/>
      <c r="C14" s="116"/>
      <c r="D14" s="133" t="s">
        <v>67</v>
      </c>
      <c r="E14" s="114"/>
      <c r="F14" s="114"/>
      <c r="G14" s="114"/>
      <c r="H14" s="133"/>
      <c r="I14" s="133"/>
      <c r="J14" s="136" t="s">
        <v>68</v>
      </c>
      <c r="K14" s="137"/>
      <c r="L14" s="115" t="s">
        <v>69</v>
      </c>
      <c r="M14" s="114"/>
      <c r="N14" s="138" t="s">
        <v>70</v>
      </c>
      <c r="O14" s="135"/>
      <c r="P14" s="139">
        <f>P15+P16+P17</f>
        <v>3173.47354</v>
      </c>
      <c r="Q14" s="119"/>
      <c r="R14" s="119"/>
    </row>
    <row r="15" spans="1:18" x14ac:dyDescent="0.2">
      <c r="A15" s="118"/>
      <c r="B15" s="110"/>
      <c r="C15" s="116"/>
      <c r="D15" s="133" t="s">
        <v>71</v>
      </c>
      <c r="E15" s="114"/>
      <c r="F15" s="114"/>
      <c r="G15" s="114"/>
      <c r="H15" s="133"/>
      <c r="I15" s="133"/>
      <c r="J15" s="136" t="s">
        <v>72</v>
      </c>
      <c r="K15" s="137"/>
      <c r="L15" s="115" t="s">
        <v>69</v>
      </c>
      <c r="M15" s="114"/>
      <c r="N15" s="138" t="s">
        <v>73</v>
      </c>
      <c r="O15" s="135"/>
      <c r="P15" s="139">
        <f>5.98*0.339</f>
        <v>2.0272200000000002</v>
      </c>
      <c r="Q15" s="119"/>
      <c r="R15" s="119"/>
    </row>
    <row r="16" spans="1:18" x14ac:dyDescent="0.2">
      <c r="A16" s="118"/>
      <c r="B16" s="110"/>
      <c r="C16" s="116"/>
      <c r="D16" s="133" t="s">
        <v>74</v>
      </c>
      <c r="E16" s="114"/>
      <c r="F16" s="114"/>
      <c r="G16" s="114"/>
      <c r="H16" s="133"/>
      <c r="I16" s="133"/>
      <c r="J16" s="136" t="s">
        <v>75</v>
      </c>
      <c r="K16" s="137"/>
      <c r="L16" s="115" t="s">
        <v>69</v>
      </c>
      <c r="M16" s="114"/>
      <c r="N16" s="138" t="s">
        <v>73</v>
      </c>
      <c r="O16" s="135"/>
      <c r="P16" s="139">
        <f>526.87*5.98</f>
        <v>3150.6826000000001</v>
      </c>
      <c r="Q16" s="119"/>
      <c r="R16" s="119"/>
    </row>
    <row r="17" spans="1:18" x14ac:dyDescent="0.2">
      <c r="A17" s="118"/>
      <c r="B17" s="110"/>
      <c r="C17" s="116"/>
      <c r="D17" s="133" t="s">
        <v>76</v>
      </c>
      <c r="E17" s="114"/>
      <c r="F17" s="114"/>
      <c r="G17" s="114"/>
      <c r="H17" s="133"/>
      <c r="I17" s="133"/>
      <c r="J17" s="136" t="s">
        <v>77</v>
      </c>
      <c r="K17" s="137"/>
      <c r="L17" s="115" t="s">
        <v>69</v>
      </c>
      <c r="M17" s="114"/>
      <c r="N17" s="138" t="s">
        <v>78</v>
      </c>
      <c r="O17" s="135"/>
      <c r="P17" s="139">
        <f>4.21*4.932</f>
        <v>20.763720000000003</v>
      </c>
      <c r="Q17" s="119"/>
      <c r="R17" s="119"/>
    </row>
    <row r="18" spans="1:18" x14ac:dyDescent="0.2">
      <c r="A18" s="118"/>
      <c r="B18" s="110"/>
      <c r="C18" s="116"/>
      <c r="D18" s="133" t="s">
        <v>79</v>
      </c>
      <c r="E18" s="114"/>
      <c r="F18" s="114"/>
      <c r="G18" s="114"/>
      <c r="H18" s="133"/>
      <c r="I18" s="133"/>
      <c r="J18" s="136" t="s">
        <v>80</v>
      </c>
      <c r="K18" s="137"/>
      <c r="L18" s="115" t="s">
        <v>69</v>
      </c>
      <c r="M18" s="114"/>
      <c r="N18" s="138" t="s">
        <v>73</v>
      </c>
      <c r="O18" s="135"/>
      <c r="P18" s="139">
        <f>16.795*5.98</f>
        <v>100.43410000000002</v>
      </c>
      <c r="Q18" s="119"/>
      <c r="R18" s="119"/>
    </row>
    <row r="19" spans="1:18" x14ac:dyDescent="0.2">
      <c r="A19" s="118"/>
      <c r="B19" s="110"/>
      <c r="C19" s="116"/>
      <c r="D19" s="133" t="s">
        <v>81</v>
      </c>
      <c r="E19" s="114"/>
      <c r="F19" s="114"/>
      <c r="G19" s="114"/>
      <c r="H19" s="133"/>
      <c r="I19" s="133"/>
      <c r="J19" s="136" t="s">
        <v>82</v>
      </c>
      <c r="K19" s="137"/>
      <c r="L19" s="115" t="s">
        <v>83</v>
      </c>
      <c r="M19" s="114"/>
      <c r="N19" s="114"/>
      <c r="O19" s="114"/>
      <c r="P19" s="114"/>
      <c r="Q19" s="119"/>
      <c r="R19" s="119"/>
    </row>
    <row r="20" spans="1:18" x14ac:dyDescent="0.2">
      <c r="A20" s="140"/>
      <c r="B20" s="141"/>
      <c r="C20" s="142"/>
      <c r="D20" s="133" t="s">
        <v>84</v>
      </c>
      <c r="E20" s="133"/>
      <c r="F20" s="133"/>
      <c r="G20" s="133"/>
      <c r="H20" s="133"/>
      <c r="I20" s="133"/>
      <c r="J20" s="133"/>
      <c r="K20" s="143">
        <f>K98/1000</f>
        <v>452.041</v>
      </c>
      <c r="L20" s="133" t="s">
        <v>85</v>
      </c>
      <c r="M20" s="144"/>
      <c r="N20" s="138" t="s">
        <v>73</v>
      </c>
      <c r="O20" s="145"/>
      <c r="P20" s="139">
        <f>K20*5.98</f>
        <v>2703.2051800000004</v>
      </c>
      <c r="Q20" s="146"/>
      <c r="R20" s="138"/>
    </row>
    <row r="21" spans="1:18" x14ac:dyDescent="0.2">
      <c r="A21" s="140"/>
      <c r="B21" s="141"/>
      <c r="C21" s="142"/>
      <c r="D21" s="147" t="s">
        <v>86</v>
      </c>
      <c r="E21" s="133"/>
      <c r="F21" s="133"/>
      <c r="G21" s="133"/>
      <c r="H21" s="133"/>
      <c r="I21" s="133"/>
      <c r="J21" s="133"/>
      <c r="K21" s="133"/>
      <c r="L21" s="133"/>
      <c r="M21" s="144"/>
      <c r="N21" s="144"/>
      <c r="O21" s="144"/>
      <c r="P21" s="144"/>
    </row>
    <row r="22" spans="1:18" x14ac:dyDescent="0.2">
      <c r="A22" s="118"/>
      <c r="B22" s="110"/>
      <c r="C22" s="111"/>
      <c r="D22" s="116"/>
      <c r="E22" s="118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9"/>
      <c r="R22" s="119"/>
    </row>
    <row r="23" spans="1:18" x14ac:dyDescent="0.2">
      <c r="A23" s="148" t="s">
        <v>87</v>
      </c>
      <c r="B23" s="149" t="s">
        <v>88</v>
      </c>
      <c r="C23" s="148" t="s">
        <v>89</v>
      </c>
      <c r="D23" s="148" t="s">
        <v>90</v>
      </c>
      <c r="E23" s="148" t="s">
        <v>91</v>
      </c>
      <c r="F23" s="148" t="s">
        <v>92</v>
      </c>
      <c r="G23" s="150"/>
      <c r="H23" s="150"/>
      <c r="I23" s="150"/>
      <c r="J23" s="148" t="s">
        <v>93</v>
      </c>
      <c r="K23" s="151"/>
      <c r="L23" s="151"/>
      <c r="M23" s="151"/>
      <c r="N23" s="151"/>
      <c r="O23" s="148" t="s">
        <v>94</v>
      </c>
      <c r="P23" s="148" t="s">
        <v>95</v>
      </c>
      <c r="Q23" s="152" t="s">
        <v>96</v>
      </c>
      <c r="R23" s="119"/>
    </row>
    <row r="24" spans="1:18" x14ac:dyDescent="0.2">
      <c r="A24" s="150"/>
      <c r="B24" s="153"/>
      <c r="C24" s="154"/>
      <c r="D24" s="148"/>
      <c r="E24" s="148"/>
      <c r="F24" s="148" t="s">
        <v>0</v>
      </c>
      <c r="G24" s="148" t="s">
        <v>97</v>
      </c>
      <c r="H24" s="150"/>
      <c r="I24" s="150"/>
      <c r="J24" s="148" t="s">
        <v>98</v>
      </c>
      <c r="K24" s="148" t="s">
        <v>0</v>
      </c>
      <c r="L24" s="148" t="s">
        <v>97</v>
      </c>
      <c r="M24" s="150"/>
      <c r="N24" s="150"/>
      <c r="O24" s="148"/>
      <c r="P24" s="148"/>
      <c r="Q24" s="152"/>
      <c r="R24" s="119"/>
    </row>
    <row r="25" spans="1:18" x14ac:dyDescent="0.2">
      <c r="A25" s="150"/>
      <c r="B25" s="153"/>
      <c r="C25" s="154"/>
      <c r="D25" s="148"/>
      <c r="E25" s="148"/>
      <c r="F25" s="150"/>
      <c r="G25" s="155" t="s">
        <v>99</v>
      </c>
      <c r="H25" s="155" t="s">
        <v>100</v>
      </c>
      <c r="I25" s="155" t="s">
        <v>101</v>
      </c>
      <c r="J25" s="154"/>
      <c r="K25" s="150"/>
      <c r="L25" s="155" t="s">
        <v>99</v>
      </c>
      <c r="M25" s="155" t="s">
        <v>100</v>
      </c>
      <c r="N25" s="155" t="s">
        <v>101</v>
      </c>
      <c r="O25" s="148"/>
      <c r="P25" s="148"/>
      <c r="Q25" s="152"/>
      <c r="R25" s="119"/>
    </row>
    <row r="26" spans="1:18" x14ac:dyDescent="0.2">
      <c r="A26" s="156">
        <v>1</v>
      </c>
      <c r="B26" s="157">
        <v>2</v>
      </c>
      <c r="C26" s="155">
        <v>3</v>
      </c>
      <c r="D26" s="155">
        <v>4</v>
      </c>
      <c r="E26" s="158">
        <v>5</v>
      </c>
      <c r="F26" s="159">
        <v>6</v>
      </c>
      <c r="G26" s="159">
        <v>7</v>
      </c>
      <c r="H26" s="159">
        <v>8</v>
      </c>
      <c r="I26" s="159">
        <v>9</v>
      </c>
      <c r="J26" s="159">
        <v>10</v>
      </c>
      <c r="K26" s="159">
        <v>11</v>
      </c>
      <c r="L26" s="159">
        <v>12</v>
      </c>
      <c r="M26" s="159">
        <v>13</v>
      </c>
      <c r="N26" s="159">
        <v>14</v>
      </c>
      <c r="O26" s="159">
        <v>15</v>
      </c>
      <c r="P26" s="159">
        <v>16</v>
      </c>
      <c r="Q26" s="159">
        <v>17</v>
      </c>
      <c r="R26" s="119"/>
    </row>
    <row r="27" spans="1:18" x14ac:dyDescent="0.2">
      <c r="A27" s="160" t="s">
        <v>102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19"/>
    </row>
    <row r="28" spans="1:18" ht="409.5" x14ac:dyDescent="0.2">
      <c r="A28" s="156">
        <v>1</v>
      </c>
      <c r="B28" s="162" t="s">
        <v>103</v>
      </c>
      <c r="C28" s="163" t="s">
        <v>104</v>
      </c>
      <c r="D28" s="158" t="s">
        <v>105</v>
      </c>
      <c r="E28" s="164">
        <v>0.96</v>
      </c>
      <c r="F28" s="165">
        <v>2483.92</v>
      </c>
      <c r="G28" s="165">
        <v>1341.54</v>
      </c>
      <c r="H28" s="165">
        <v>1142.3800000000001</v>
      </c>
      <c r="I28" s="165">
        <v>463.66</v>
      </c>
      <c r="J28" s="166"/>
      <c r="K28" s="166">
        <v>2385</v>
      </c>
      <c r="L28" s="166">
        <v>1288</v>
      </c>
      <c r="M28" s="166">
        <v>1097</v>
      </c>
      <c r="N28" s="166">
        <v>445</v>
      </c>
      <c r="O28" s="166">
        <v>96.03</v>
      </c>
      <c r="P28" s="166">
        <v>92.19</v>
      </c>
      <c r="Q28" s="166"/>
      <c r="R28" s="119"/>
    </row>
    <row r="29" spans="1:18" ht="409.5" x14ac:dyDescent="0.2">
      <c r="A29" s="156">
        <v>2</v>
      </c>
      <c r="B29" s="162" t="s">
        <v>106</v>
      </c>
      <c r="C29" s="163" t="s">
        <v>107</v>
      </c>
      <c r="D29" s="158" t="s">
        <v>108</v>
      </c>
      <c r="E29" s="164">
        <v>6.95</v>
      </c>
      <c r="F29" s="165">
        <v>850.9</v>
      </c>
      <c r="G29" s="165">
        <v>76.459999999999994</v>
      </c>
      <c r="H29" s="165">
        <v>774.44</v>
      </c>
      <c r="I29" s="165">
        <v>88.73</v>
      </c>
      <c r="J29" s="166"/>
      <c r="K29" s="166">
        <v>5914</v>
      </c>
      <c r="L29" s="166">
        <v>531</v>
      </c>
      <c r="M29" s="166">
        <v>5383</v>
      </c>
      <c r="N29" s="166">
        <v>617</v>
      </c>
      <c r="O29" s="166">
        <v>5.64</v>
      </c>
      <c r="P29" s="166">
        <v>39.200000000000003</v>
      </c>
      <c r="Q29" s="166"/>
      <c r="R29" s="119"/>
    </row>
    <row r="30" spans="1:18" x14ac:dyDescent="0.2">
      <c r="A30" s="167" t="s">
        <v>109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8">
        <v>13231</v>
      </c>
      <c r="L30" s="166"/>
      <c r="M30" s="166"/>
      <c r="N30" s="166"/>
      <c r="O30" s="166"/>
      <c r="P30" s="168">
        <v>131.38999999999999</v>
      </c>
      <c r="Q30" s="166"/>
      <c r="R30" s="119"/>
    </row>
    <row r="31" spans="1:18" x14ac:dyDescent="0.2">
      <c r="A31" s="160" t="s">
        <v>110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19"/>
    </row>
    <row r="32" spans="1:18" x14ac:dyDescent="0.2">
      <c r="A32" s="169" t="s">
        <v>111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19"/>
    </row>
    <row r="33" spans="1:18" ht="60" x14ac:dyDescent="0.2">
      <c r="A33" s="156">
        <v>3</v>
      </c>
      <c r="B33" s="162" t="s">
        <v>112</v>
      </c>
      <c r="C33" s="163" t="s">
        <v>113</v>
      </c>
      <c r="D33" s="158" t="s">
        <v>114</v>
      </c>
      <c r="E33" s="171">
        <v>1</v>
      </c>
      <c r="F33" s="172" t="s">
        <v>115</v>
      </c>
      <c r="G33" s="166"/>
      <c r="H33" s="166"/>
      <c r="I33" s="166"/>
      <c r="J33" s="166">
        <v>619</v>
      </c>
      <c r="K33" s="166">
        <v>619</v>
      </c>
      <c r="L33" s="166"/>
      <c r="M33" s="166"/>
      <c r="N33" s="166"/>
      <c r="O33" s="166"/>
      <c r="P33" s="166"/>
      <c r="Q33" s="166"/>
      <c r="R33" s="119"/>
    </row>
    <row r="34" spans="1:18" ht="48" x14ac:dyDescent="0.2">
      <c r="A34" s="156">
        <v>4</v>
      </c>
      <c r="B34" s="162" t="s">
        <v>112</v>
      </c>
      <c r="C34" s="163" t="s">
        <v>116</v>
      </c>
      <c r="D34" s="158" t="s">
        <v>114</v>
      </c>
      <c r="E34" s="171">
        <v>1</v>
      </c>
      <c r="F34" s="172" t="s">
        <v>117</v>
      </c>
      <c r="G34" s="166"/>
      <c r="H34" s="166"/>
      <c r="I34" s="166"/>
      <c r="J34" s="166">
        <v>34</v>
      </c>
      <c r="K34" s="166">
        <v>34</v>
      </c>
      <c r="L34" s="166"/>
      <c r="M34" s="166"/>
      <c r="N34" s="166"/>
      <c r="O34" s="166"/>
      <c r="P34" s="166"/>
      <c r="Q34" s="166"/>
      <c r="R34" s="119"/>
    </row>
    <row r="35" spans="1:18" ht="72" x14ac:dyDescent="0.2">
      <c r="A35" s="156">
        <v>5</v>
      </c>
      <c r="B35" s="162" t="s">
        <v>112</v>
      </c>
      <c r="C35" s="163" t="s">
        <v>118</v>
      </c>
      <c r="D35" s="158" t="s">
        <v>114</v>
      </c>
      <c r="E35" s="171">
        <v>10</v>
      </c>
      <c r="F35" s="172" t="s">
        <v>119</v>
      </c>
      <c r="G35" s="166"/>
      <c r="H35" s="166"/>
      <c r="I35" s="166"/>
      <c r="J35" s="166">
        <v>110</v>
      </c>
      <c r="K35" s="166">
        <v>110</v>
      </c>
      <c r="L35" s="166"/>
      <c r="M35" s="166"/>
      <c r="N35" s="166"/>
      <c r="O35" s="166"/>
      <c r="P35" s="166"/>
      <c r="Q35" s="166"/>
      <c r="R35" s="119"/>
    </row>
    <row r="36" spans="1:18" ht="72" x14ac:dyDescent="0.2">
      <c r="A36" s="156">
        <v>6</v>
      </c>
      <c r="B36" s="162" t="s">
        <v>112</v>
      </c>
      <c r="C36" s="163" t="s">
        <v>120</v>
      </c>
      <c r="D36" s="158" t="s">
        <v>114</v>
      </c>
      <c r="E36" s="171">
        <v>6</v>
      </c>
      <c r="F36" s="172" t="s">
        <v>121</v>
      </c>
      <c r="G36" s="166"/>
      <c r="H36" s="166"/>
      <c r="I36" s="166"/>
      <c r="J36" s="166">
        <v>1872</v>
      </c>
      <c r="K36" s="166">
        <v>1872</v>
      </c>
      <c r="L36" s="166"/>
      <c r="M36" s="166"/>
      <c r="N36" s="166"/>
      <c r="O36" s="166"/>
      <c r="P36" s="166"/>
      <c r="Q36" s="166"/>
      <c r="R36" s="119"/>
    </row>
    <row r="37" spans="1:18" x14ac:dyDescent="0.2">
      <c r="A37" s="169" t="s">
        <v>122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19"/>
    </row>
    <row r="38" spans="1:18" ht="72" x14ac:dyDescent="0.2">
      <c r="A38" s="156">
        <v>7</v>
      </c>
      <c r="B38" s="162" t="s">
        <v>112</v>
      </c>
      <c r="C38" s="163" t="s">
        <v>123</v>
      </c>
      <c r="D38" s="158" t="s">
        <v>114</v>
      </c>
      <c r="E38" s="171">
        <v>1</v>
      </c>
      <c r="F38" s="172" t="s">
        <v>124</v>
      </c>
      <c r="G38" s="166"/>
      <c r="H38" s="166"/>
      <c r="I38" s="166"/>
      <c r="J38" s="166">
        <v>361</v>
      </c>
      <c r="K38" s="166">
        <v>361</v>
      </c>
      <c r="L38" s="166"/>
      <c r="M38" s="166"/>
      <c r="N38" s="166"/>
      <c r="O38" s="166"/>
      <c r="P38" s="166"/>
      <c r="Q38" s="166"/>
      <c r="R38" s="119"/>
    </row>
    <row r="39" spans="1:18" ht="48" x14ac:dyDescent="0.2">
      <c r="A39" s="156">
        <v>8</v>
      </c>
      <c r="B39" s="162" t="s">
        <v>112</v>
      </c>
      <c r="C39" s="163" t="s">
        <v>125</v>
      </c>
      <c r="D39" s="158" t="s">
        <v>114</v>
      </c>
      <c r="E39" s="171">
        <v>1</v>
      </c>
      <c r="F39" s="172" t="s">
        <v>117</v>
      </c>
      <c r="G39" s="166"/>
      <c r="H39" s="166"/>
      <c r="I39" s="166"/>
      <c r="J39" s="166">
        <v>34</v>
      </c>
      <c r="K39" s="166">
        <v>34</v>
      </c>
      <c r="L39" s="166"/>
      <c r="M39" s="166"/>
      <c r="N39" s="166"/>
      <c r="O39" s="166"/>
      <c r="P39" s="166"/>
      <c r="Q39" s="166"/>
      <c r="R39" s="119"/>
    </row>
    <row r="40" spans="1:18" ht="72" x14ac:dyDescent="0.2">
      <c r="A40" s="156">
        <v>9</v>
      </c>
      <c r="B40" s="162" t="s">
        <v>112</v>
      </c>
      <c r="C40" s="163" t="s">
        <v>118</v>
      </c>
      <c r="D40" s="158" t="s">
        <v>114</v>
      </c>
      <c r="E40" s="171">
        <v>4</v>
      </c>
      <c r="F40" s="172" t="s">
        <v>119</v>
      </c>
      <c r="G40" s="166"/>
      <c r="H40" s="166"/>
      <c r="I40" s="166"/>
      <c r="J40" s="166">
        <v>44</v>
      </c>
      <c r="K40" s="166">
        <v>44</v>
      </c>
      <c r="L40" s="166"/>
      <c r="M40" s="166"/>
      <c r="N40" s="166"/>
      <c r="O40" s="166"/>
      <c r="P40" s="166"/>
      <c r="Q40" s="166"/>
      <c r="R40" s="119"/>
    </row>
    <row r="41" spans="1:18" ht="72" x14ac:dyDescent="0.2">
      <c r="A41" s="156">
        <v>10</v>
      </c>
      <c r="B41" s="162" t="s">
        <v>112</v>
      </c>
      <c r="C41" s="163" t="s">
        <v>126</v>
      </c>
      <c r="D41" s="158" t="s">
        <v>114</v>
      </c>
      <c r="E41" s="171">
        <v>1</v>
      </c>
      <c r="F41" s="172" t="s">
        <v>119</v>
      </c>
      <c r="G41" s="166"/>
      <c r="H41" s="166"/>
      <c r="I41" s="166"/>
      <c r="J41" s="166">
        <v>11</v>
      </c>
      <c r="K41" s="166">
        <v>11</v>
      </c>
      <c r="L41" s="166"/>
      <c r="M41" s="166"/>
      <c r="N41" s="166"/>
      <c r="O41" s="166"/>
      <c r="P41" s="166"/>
      <c r="Q41" s="166"/>
      <c r="R41" s="119"/>
    </row>
    <row r="42" spans="1:18" ht="72" x14ac:dyDescent="0.2">
      <c r="A42" s="156">
        <v>11</v>
      </c>
      <c r="B42" s="162" t="s">
        <v>112</v>
      </c>
      <c r="C42" s="163" t="s">
        <v>120</v>
      </c>
      <c r="D42" s="158" t="s">
        <v>114</v>
      </c>
      <c r="E42" s="171">
        <v>3</v>
      </c>
      <c r="F42" s="172" t="s">
        <v>121</v>
      </c>
      <c r="G42" s="166"/>
      <c r="H42" s="166"/>
      <c r="I42" s="166"/>
      <c r="J42" s="166">
        <v>936</v>
      </c>
      <c r="K42" s="166">
        <v>936</v>
      </c>
      <c r="L42" s="166"/>
      <c r="M42" s="166"/>
      <c r="N42" s="166"/>
      <c r="O42" s="166"/>
      <c r="P42" s="166"/>
      <c r="Q42" s="166"/>
      <c r="R42" s="119"/>
    </row>
    <row r="43" spans="1:18" ht="108" x14ac:dyDescent="0.2">
      <c r="A43" s="156">
        <v>12</v>
      </c>
      <c r="B43" s="162" t="s">
        <v>112</v>
      </c>
      <c r="C43" s="163" t="s">
        <v>127</v>
      </c>
      <c r="D43" s="158" t="s">
        <v>114</v>
      </c>
      <c r="E43" s="171">
        <v>1</v>
      </c>
      <c r="F43" s="172" t="s">
        <v>128</v>
      </c>
      <c r="G43" s="166"/>
      <c r="H43" s="166"/>
      <c r="I43" s="166"/>
      <c r="J43" s="166">
        <v>711</v>
      </c>
      <c r="K43" s="166">
        <v>711</v>
      </c>
      <c r="L43" s="166"/>
      <c r="M43" s="166"/>
      <c r="N43" s="166"/>
      <c r="O43" s="166"/>
      <c r="P43" s="166"/>
      <c r="Q43" s="166"/>
      <c r="R43" s="119"/>
    </row>
    <row r="44" spans="1:18" x14ac:dyDescent="0.2">
      <c r="A44" s="167" t="s">
        <v>129</v>
      </c>
      <c r="B44" s="161"/>
      <c r="C44" s="161"/>
      <c r="D44" s="161"/>
      <c r="E44" s="161"/>
      <c r="F44" s="161"/>
      <c r="G44" s="161"/>
      <c r="H44" s="161"/>
      <c r="I44" s="161"/>
      <c r="J44" s="161"/>
      <c r="K44" s="168">
        <v>4932</v>
      </c>
      <c r="L44" s="166"/>
      <c r="M44" s="166"/>
      <c r="N44" s="166"/>
      <c r="O44" s="166"/>
      <c r="P44" s="166"/>
      <c r="Q44" s="166"/>
      <c r="R44" s="119"/>
    </row>
    <row r="45" spans="1:18" x14ac:dyDescent="0.2">
      <c r="A45" s="160" t="s">
        <v>130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19"/>
    </row>
    <row r="46" spans="1:18" ht="144" x14ac:dyDescent="0.2">
      <c r="A46" s="156">
        <v>13</v>
      </c>
      <c r="B46" s="162" t="s">
        <v>131</v>
      </c>
      <c r="C46" s="163" t="s">
        <v>132</v>
      </c>
      <c r="D46" s="158" t="s">
        <v>133</v>
      </c>
      <c r="E46" s="171">
        <v>2</v>
      </c>
      <c r="F46" s="165">
        <v>111.39</v>
      </c>
      <c r="G46" s="165">
        <v>46.94</v>
      </c>
      <c r="H46" s="165">
        <v>4.6900000000000004</v>
      </c>
      <c r="I46" s="165">
        <v>0.18</v>
      </c>
      <c r="J46" s="166"/>
      <c r="K46" s="166">
        <v>223</v>
      </c>
      <c r="L46" s="166">
        <v>94</v>
      </c>
      <c r="M46" s="166">
        <v>9</v>
      </c>
      <c r="N46" s="166"/>
      <c r="O46" s="166">
        <v>3.36</v>
      </c>
      <c r="P46" s="166">
        <v>6.72</v>
      </c>
      <c r="Q46" s="166"/>
      <c r="R46" s="119"/>
    </row>
    <row r="47" spans="1:18" ht="264" x14ac:dyDescent="0.2">
      <c r="A47" s="156">
        <v>14</v>
      </c>
      <c r="B47" s="162" t="s">
        <v>134</v>
      </c>
      <c r="C47" s="163" t="s">
        <v>135</v>
      </c>
      <c r="D47" s="158" t="s">
        <v>133</v>
      </c>
      <c r="E47" s="171">
        <v>2</v>
      </c>
      <c r="F47" s="165">
        <v>55</v>
      </c>
      <c r="G47" s="165">
        <v>17.7</v>
      </c>
      <c r="H47" s="165">
        <v>0.33</v>
      </c>
      <c r="I47" s="166"/>
      <c r="J47" s="166"/>
      <c r="K47" s="166">
        <v>110</v>
      </c>
      <c r="L47" s="166">
        <v>35</v>
      </c>
      <c r="M47" s="166">
        <v>1</v>
      </c>
      <c r="N47" s="166"/>
      <c r="O47" s="166">
        <v>1.18</v>
      </c>
      <c r="P47" s="166">
        <v>2.36</v>
      </c>
      <c r="Q47" s="166"/>
      <c r="R47" s="119"/>
    </row>
    <row r="48" spans="1:18" ht="168" x14ac:dyDescent="0.2">
      <c r="A48" s="156">
        <v>15</v>
      </c>
      <c r="B48" s="162" t="s">
        <v>136</v>
      </c>
      <c r="C48" s="163" t="s">
        <v>137</v>
      </c>
      <c r="D48" s="158" t="s">
        <v>133</v>
      </c>
      <c r="E48" s="164">
        <v>15</v>
      </c>
      <c r="F48" s="165">
        <v>174.77</v>
      </c>
      <c r="G48" s="165">
        <v>20.9</v>
      </c>
      <c r="H48" s="165">
        <v>1.28</v>
      </c>
      <c r="I48" s="166"/>
      <c r="J48" s="166"/>
      <c r="K48" s="166">
        <v>2622</v>
      </c>
      <c r="L48" s="166">
        <v>314</v>
      </c>
      <c r="M48" s="166">
        <v>19</v>
      </c>
      <c r="N48" s="166"/>
      <c r="O48" s="166">
        <v>1.56</v>
      </c>
      <c r="P48" s="166">
        <v>23.4</v>
      </c>
      <c r="Q48" s="166"/>
      <c r="R48" s="119"/>
    </row>
    <row r="49" spans="1:18" ht="96" x14ac:dyDescent="0.2">
      <c r="A49" s="156">
        <v>16</v>
      </c>
      <c r="B49" s="162" t="s">
        <v>138</v>
      </c>
      <c r="C49" s="163" t="s">
        <v>139</v>
      </c>
      <c r="D49" s="158" t="s">
        <v>133</v>
      </c>
      <c r="E49" s="164">
        <v>9</v>
      </c>
      <c r="F49" s="165">
        <v>367.33</v>
      </c>
      <c r="G49" s="165">
        <v>55.32</v>
      </c>
      <c r="H49" s="165">
        <v>4.99</v>
      </c>
      <c r="I49" s="165">
        <v>0.18</v>
      </c>
      <c r="J49" s="166"/>
      <c r="K49" s="166">
        <v>3306</v>
      </c>
      <c r="L49" s="166">
        <v>498</v>
      </c>
      <c r="M49" s="166">
        <v>45</v>
      </c>
      <c r="N49" s="166">
        <v>2</v>
      </c>
      <c r="O49" s="166">
        <v>3.96</v>
      </c>
      <c r="P49" s="166">
        <v>35.64</v>
      </c>
      <c r="Q49" s="166"/>
      <c r="R49" s="119"/>
    </row>
    <row r="50" spans="1:18" ht="72" x14ac:dyDescent="0.2">
      <c r="A50" s="156">
        <v>17</v>
      </c>
      <c r="B50" s="162" t="s">
        <v>140</v>
      </c>
      <c r="C50" s="163" t="s">
        <v>141</v>
      </c>
      <c r="D50" s="158" t="s">
        <v>133</v>
      </c>
      <c r="E50" s="171">
        <v>1</v>
      </c>
      <c r="F50" s="165">
        <v>174.77</v>
      </c>
      <c r="G50" s="165">
        <v>20.9</v>
      </c>
      <c r="H50" s="165">
        <v>1.28</v>
      </c>
      <c r="I50" s="166"/>
      <c r="J50" s="166"/>
      <c r="K50" s="166">
        <v>175</v>
      </c>
      <c r="L50" s="166">
        <v>21</v>
      </c>
      <c r="M50" s="166">
        <v>1</v>
      </c>
      <c r="N50" s="166"/>
      <c r="O50" s="166">
        <v>1.56</v>
      </c>
      <c r="P50" s="166">
        <v>1.56</v>
      </c>
      <c r="Q50" s="166"/>
      <c r="R50" s="119"/>
    </row>
    <row r="51" spans="1:18" ht="293.25" x14ac:dyDescent="0.2">
      <c r="A51" s="156">
        <v>18</v>
      </c>
      <c r="B51" s="162" t="s">
        <v>142</v>
      </c>
      <c r="C51" s="163" t="s">
        <v>143</v>
      </c>
      <c r="D51" s="158" t="s">
        <v>105</v>
      </c>
      <c r="E51" s="164">
        <v>0.81</v>
      </c>
      <c r="F51" s="165">
        <v>8741.4699999999993</v>
      </c>
      <c r="G51" s="165">
        <v>2597.02</v>
      </c>
      <c r="H51" s="165">
        <v>3123.25</v>
      </c>
      <c r="I51" s="165">
        <v>963.82</v>
      </c>
      <c r="J51" s="166"/>
      <c r="K51" s="166">
        <v>7081</v>
      </c>
      <c r="L51" s="166">
        <v>2104</v>
      </c>
      <c r="M51" s="166">
        <v>2530</v>
      </c>
      <c r="N51" s="166">
        <v>781</v>
      </c>
      <c r="O51" s="166">
        <v>185.9</v>
      </c>
      <c r="P51" s="166">
        <v>150.58000000000001</v>
      </c>
      <c r="Q51" s="166"/>
      <c r="R51" s="119"/>
    </row>
    <row r="52" spans="1:18" ht="96" x14ac:dyDescent="0.2">
      <c r="A52" s="156">
        <v>19</v>
      </c>
      <c r="B52" s="162" t="s">
        <v>112</v>
      </c>
      <c r="C52" s="163" t="s">
        <v>144</v>
      </c>
      <c r="D52" s="158" t="s">
        <v>145</v>
      </c>
      <c r="E52" s="171">
        <v>80</v>
      </c>
      <c r="F52" s="165" t="s">
        <v>146</v>
      </c>
      <c r="G52" s="166"/>
      <c r="H52" s="166"/>
      <c r="I52" s="166"/>
      <c r="J52" s="166"/>
      <c r="K52" s="166">
        <v>388211</v>
      </c>
      <c r="L52" s="166"/>
      <c r="M52" s="166"/>
      <c r="N52" s="166"/>
      <c r="O52" s="166"/>
      <c r="P52" s="166"/>
      <c r="Q52" s="166"/>
      <c r="R52" s="119"/>
    </row>
    <row r="53" spans="1:18" ht="96" x14ac:dyDescent="0.2">
      <c r="A53" s="156">
        <v>20</v>
      </c>
      <c r="B53" s="162" t="s">
        <v>112</v>
      </c>
      <c r="C53" s="163" t="s">
        <v>147</v>
      </c>
      <c r="D53" s="158" t="s">
        <v>145</v>
      </c>
      <c r="E53" s="171">
        <v>1</v>
      </c>
      <c r="F53" s="165" t="s">
        <v>148</v>
      </c>
      <c r="G53" s="166"/>
      <c r="H53" s="166"/>
      <c r="I53" s="166"/>
      <c r="J53" s="166"/>
      <c r="K53" s="166">
        <v>631</v>
      </c>
      <c r="L53" s="166"/>
      <c r="M53" s="166"/>
      <c r="N53" s="166"/>
      <c r="O53" s="166"/>
      <c r="P53" s="166"/>
      <c r="Q53" s="166"/>
      <c r="R53" s="119"/>
    </row>
    <row r="54" spans="1:18" ht="293.25" x14ac:dyDescent="0.2">
      <c r="A54" s="156">
        <v>21</v>
      </c>
      <c r="B54" s="162" t="s">
        <v>142</v>
      </c>
      <c r="C54" s="163" t="s">
        <v>149</v>
      </c>
      <c r="D54" s="158" t="s">
        <v>105</v>
      </c>
      <c r="E54" s="164">
        <v>0.04</v>
      </c>
      <c r="F54" s="165">
        <v>8623.43</v>
      </c>
      <c r="G54" s="165">
        <v>2478.98</v>
      </c>
      <c r="H54" s="165">
        <v>3123.25</v>
      </c>
      <c r="I54" s="165">
        <v>963.82</v>
      </c>
      <c r="J54" s="166"/>
      <c r="K54" s="166">
        <v>345</v>
      </c>
      <c r="L54" s="166">
        <v>99</v>
      </c>
      <c r="M54" s="166">
        <v>125</v>
      </c>
      <c r="N54" s="166">
        <v>39</v>
      </c>
      <c r="O54" s="166">
        <v>177.45</v>
      </c>
      <c r="P54" s="166">
        <v>7.1</v>
      </c>
      <c r="Q54" s="166"/>
      <c r="R54" s="119"/>
    </row>
    <row r="55" spans="1:18" ht="84" x14ac:dyDescent="0.2">
      <c r="A55" s="156">
        <v>22</v>
      </c>
      <c r="B55" s="162" t="s">
        <v>112</v>
      </c>
      <c r="C55" s="163" t="s">
        <v>150</v>
      </c>
      <c r="D55" s="158" t="s">
        <v>145</v>
      </c>
      <c r="E55" s="171">
        <v>4</v>
      </c>
      <c r="F55" s="165" t="s">
        <v>151</v>
      </c>
      <c r="G55" s="166"/>
      <c r="H55" s="166"/>
      <c r="I55" s="166"/>
      <c r="J55" s="166"/>
      <c r="K55" s="166">
        <v>2969</v>
      </c>
      <c r="L55" s="166"/>
      <c r="M55" s="166"/>
      <c r="N55" s="166"/>
      <c r="O55" s="166"/>
      <c r="P55" s="166"/>
      <c r="Q55" s="166"/>
      <c r="R55" s="119"/>
    </row>
    <row r="56" spans="1:18" ht="60" x14ac:dyDescent="0.2">
      <c r="A56" s="156">
        <v>23</v>
      </c>
      <c r="B56" s="162" t="s">
        <v>112</v>
      </c>
      <c r="C56" s="163" t="s">
        <v>152</v>
      </c>
      <c r="D56" s="158" t="s">
        <v>145</v>
      </c>
      <c r="E56" s="171">
        <v>1</v>
      </c>
      <c r="F56" s="165" t="s">
        <v>153</v>
      </c>
      <c r="G56" s="166"/>
      <c r="H56" s="166"/>
      <c r="I56" s="166"/>
      <c r="J56" s="166"/>
      <c r="K56" s="166">
        <v>298</v>
      </c>
      <c r="L56" s="166"/>
      <c r="M56" s="166"/>
      <c r="N56" s="166"/>
      <c r="O56" s="166"/>
      <c r="P56" s="166"/>
      <c r="Q56" s="166"/>
      <c r="R56" s="119"/>
    </row>
    <row r="57" spans="1:18" ht="60" x14ac:dyDescent="0.2">
      <c r="A57" s="156">
        <v>24</v>
      </c>
      <c r="B57" s="162" t="s">
        <v>154</v>
      </c>
      <c r="C57" s="163" t="s">
        <v>155</v>
      </c>
      <c r="D57" s="158" t="s">
        <v>133</v>
      </c>
      <c r="E57" s="171">
        <v>1</v>
      </c>
      <c r="F57" s="165">
        <v>30.68</v>
      </c>
      <c r="G57" s="165">
        <v>19.98</v>
      </c>
      <c r="H57" s="165">
        <v>6.59</v>
      </c>
      <c r="I57" s="165">
        <v>0.36</v>
      </c>
      <c r="J57" s="166"/>
      <c r="K57" s="166">
        <v>31</v>
      </c>
      <c r="L57" s="166">
        <v>20</v>
      </c>
      <c r="M57" s="166">
        <v>7</v>
      </c>
      <c r="N57" s="166"/>
      <c r="O57" s="166">
        <v>1.43</v>
      </c>
      <c r="P57" s="166">
        <v>1.43</v>
      </c>
      <c r="Q57" s="166"/>
      <c r="R57" s="119"/>
    </row>
    <row r="58" spans="1:18" ht="120" x14ac:dyDescent="0.2">
      <c r="A58" s="156">
        <v>25</v>
      </c>
      <c r="B58" s="162" t="s">
        <v>156</v>
      </c>
      <c r="C58" s="163" t="s">
        <v>157</v>
      </c>
      <c r="D58" s="158" t="s">
        <v>114</v>
      </c>
      <c r="E58" s="171">
        <v>1</v>
      </c>
      <c r="F58" s="165">
        <v>487</v>
      </c>
      <c r="G58" s="166"/>
      <c r="H58" s="166"/>
      <c r="I58" s="166"/>
      <c r="J58" s="166"/>
      <c r="K58" s="166">
        <v>487</v>
      </c>
      <c r="L58" s="166"/>
      <c r="M58" s="166"/>
      <c r="N58" s="166"/>
      <c r="O58" s="166"/>
      <c r="P58" s="166"/>
      <c r="Q58" s="166"/>
      <c r="R58" s="119"/>
    </row>
    <row r="59" spans="1:18" ht="96" x14ac:dyDescent="0.2">
      <c r="A59" s="156">
        <v>26</v>
      </c>
      <c r="B59" s="162" t="s">
        <v>106</v>
      </c>
      <c r="C59" s="163" t="s">
        <v>158</v>
      </c>
      <c r="D59" s="158" t="s">
        <v>108</v>
      </c>
      <c r="E59" s="164">
        <v>6.95</v>
      </c>
      <c r="F59" s="165">
        <v>4535.6099999999997</v>
      </c>
      <c r="G59" s="165">
        <v>231.71</v>
      </c>
      <c r="H59" s="165">
        <v>2581.44</v>
      </c>
      <c r="I59" s="165">
        <v>295.76</v>
      </c>
      <c r="J59" s="166"/>
      <c r="K59" s="166">
        <v>31522</v>
      </c>
      <c r="L59" s="166">
        <v>1610</v>
      </c>
      <c r="M59" s="166">
        <v>17941</v>
      </c>
      <c r="N59" s="166">
        <v>2056</v>
      </c>
      <c r="O59" s="166">
        <v>17.100000000000001</v>
      </c>
      <c r="P59" s="166">
        <v>118.85</v>
      </c>
      <c r="Q59" s="166"/>
      <c r="R59" s="119"/>
    </row>
    <row r="60" spans="1:18" ht="24" x14ac:dyDescent="0.2">
      <c r="A60" s="156">
        <v>27</v>
      </c>
      <c r="B60" s="162" t="s">
        <v>159</v>
      </c>
      <c r="C60" s="163" t="s">
        <v>160</v>
      </c>
      <c r="D60" s="158" t="s">
        <v>161</v>
      </c>
      <c r="E60" s="171">
        <v>695</v>
      </c>
      <c r="F60" s="165">
        <v>12.18</v>
      </c>
      <c r="G60" s="166"/>
      <c r="H60" s="166"/>
      <c r="I60" s="166"/>
      <c r="J60" s="166"/>
      <c r="K60" s="166">
        <v>8465</v>
      </c>
      <c r="L60" s="166"/>
      <c r="M60" s="166"/>
      <c r="N60" s="166"/>
      <c r="O60" s="166"/>
      <c r="P60" s="166"/>
      <c r="Q60" s="166"/>
      <c r="R60" s="119"/>
    </row>
    <row r="61" spans="1:18" ht="60" x14ac:dyDescent="0.2">
      <c r="A61" s="156">
        <v>28</v>
      </c>
      <c r="B61" s="162" t="s">
        <v>162</v>
      </c>
      <c r="C61" s="163" t="s">
        <v>163</v>
      </c>
      <c r="D61" s="158" t="s">
        <v>114</v>
      </c>
      <c r="E61" s="171">
        <v>20</v>
      </c>
      <c r="F61" s="165">
        <v>20.82</v>
      </c>
      <c r="G61" s="166"/>
      <c r="H61" s="166"/>
      <c r="I61" s="166"/>
      <c r="J61" s="166"/>
      <c r="K61" s="166">
        <v>416</v>
      </c>
      <c r="L61" s="166"/>
      <c r="M61" s="166"/>
      <c r="N61" s="166"/>
      <c r="O61" s="166"/>
      <c r="P61" s="166"/>
      <c r="Q61" s="166"/>
      <c r="R61" s="119"/>
    </row>
    <row r="62" spans="1:18" ht="276" x14ac:dyDescent="0.2">
      <c r="A62" s="156">
        <v>29</v>
      </c>
      <c r="B62" s="162" t="s">
        <v>164</v>
      </c>
      <c r="C62" s="163" t="s">
        <v>165</v>
      </c>
      <c r="D62" s="158" t="s">
        <v>166</v>
      </c>
      <c r="E62" s="164">
        <v>0.495</v>
      </c>
      <c r="F62" s="165">
        <v>15161</v>
      </c>
      <c r="G62" s="166"/>
      <c r="H62" s="166"/>
      <c r="I62" s="166"/>
      <c r="J62" s="166"/>
      <c r="K62" s="166">
        <v>7505</v>
      </c>
      <c r="L62" s="166"/>
      <c r="M62" s="166"/>
      <c r="N62" s="166"/>
      <c r="O62" s="166"/>
      <c r="P62" s="166"/>
      <c r="Q62" s="166"/>
      <c r="R62" s="119"/>
    </row>
    <row r="63" spans="1:18" ht="276" x14ac:dyDescent="0.2">
      <c r="A63" s="156">
        <v>30</v>
      </c>
      <c r="B63" s="162" t="s">
        <v>167</v>
      </c>
      <c r="C63" s="163" t="s">
        <v>168</v>
      </c>
      <c r="D63" s="158" t="s">
        <v>166</v>
      </c>
      <c r="E63" s="164">
        <v>0.2</v>
      </c>
      <c r="F63" s="165">
        <v>10382</v>
      </c>
      <c r="G63" s="166"/>
      <c r="H63" s="166"/>
      <c r="I63" s="166"/>
      <c r="J63" s="166"/>
      <c r="K63" s="166">
        <v>2076</v>
      </c>
      <c r="L63" s="166"/>
      <c r="M63" s="166"/>
      <c r="N63" s="166"/>
      <c r="O63" s="166"/>
      <c r="P63" s="166"/>
      <c r="Q63" s="166"/>
      <c r="R63" s="119"/>
    </row>
    <row r="64" spans="1:18" ht="156" x14ac:dyDescent="0.2">
      <c r="A64" s="156">
        <v>31</v>
      </c>
      <c r="B64" s="162" t="s">
        <v>169</v>
      </c>
      <c r="C64" s="163" t="s">
        <v>170</v>
      </c>
      <c r="D64" s="158" t="s">
        <v>171</v>
      </c>
      <c r="E64" s="164">
        <v>2.5</v>
      </c>
      <c r="F64" s="165">
        <v>2527.1999999999998</v>
      </c>
      <c r="G64" s="165">
        <v>408.1</v>
      </c>
      <c r="H64" s="165">
        <v>897.93</v>
      </c>
      <c r="I64" s="165">
        <v>320.97000000000003</v>
      </c>
      <c r="J64" s="166"/>
      <c r="K64" s="166">
        <v>6318</v>
      </c>
      <c r="L64" s="166">
        <v>1020</v>
      </c>
      <c r="M64" s="166">
        <v>2245</v>
      </c>
      <c r="N64" s="166">
        <v>802</v>
      </c>
      <c r="O64" s="166">
        <v>30.8</v>
      </c>
      <c r="P64" s="166">
        <v>77</v>
      </c>
      <c r="Q64" s="166"/>
      <c r="R64" s="119"/>
    </row>
    <row r="65" spans="1:18" ht="216" x14ac:dyDescent="0.2">
      <c r="A65" s="156">
        <v>32</v>
      </c>
      <c r="B65" s="162" t="s">
        <v>172</v>
      </c>
      <c r="C65" s="163" t="s">
        <v>173</v>
      </c>
      <c r="D65" s="158" t="s">
        <v>161</v>
      </c>
      <c r="E65" s="171">
        <v>250</v>
      </c>
      <c r="F65" s="165">
        <v>24.13</v>
      </c>
      <c r="G65" s="166"/>
      <c r="H65" s="166"/>
      <c r="I65" s="166"/>
      <c r="J65" s="166"/>
      <c r="K65" s="166">
        <v>6033</v>
      </c>
      <c r="L65" s="166"/>
      <c r="M65" s="166"/>
      <c r="N65" s="166"/>
      <c r="O65" s="166"/>
      <c r="P65" s="166"/>
      <c r="Q65" s="166"/>
      <c r="R65" s="119"/>
    </row>
    <row r="66" spans="1:18" ht="108" x14ac:dyDescent="0.2">
      <c r="A66" s="156">
        <v>33</v>
      </c>
      <c r="B66" s="162" t="s">
        <v>174</v>
      </c>
      <c r="C66" s="163" t="s">
        <v>175</v>
      </c>
      <c r="D66" s="158" t="s">
        <v>171</v>
      </c>
      <c r="E66" s="171">
        <v>2.5</v>
      </c>
      <c r="F66" s="165">
        <v>676.59</v>
      </c>
      <c r="G66" s="165">
        <v>89.31</v>
      </c>
      <c r="H66" s="165">
        <v>5.85</v>
      </c>
      <c r="I66" s="165">
        <v>0.36</v>
      </c>
      <c r="J66" s="166"/>
      <c r="K66" s="166">
        <v>1691</v>
      </c>
      <c r="L66" s="166">
        <v>223</v>
      </c>
      <c r="M66" s="166">
        <v>15</v>
      </c>
      <c r="N66" s="166">
        <v>1</v>
      </c>
      <c r="O66" s="166">
        <v>6.74</v>
      </c>
      <c r="P66" s="166">
        <v>16.850000000000001</v>
      </c>
      <c r="Q66" s="166"/>
      <c r="R66" s="119"/>
    </row>
    <row r="67" spans="1:18" ht="108" x14ac:dyDescent="0.2">
      <c r="A67" s="156">
        <v>34</v>
      </c>
      <c r="B67" s="162" t="s">
        <v>112</v>
      </c>
      <c r="C67" s="163" t="s">
        <v>176</v>
      </c>
      <c r="D67" s="158" t="s">
        <v>161</v>
      </c>
      <c r="E67" s="171">
        <v>100</v>
      </c>
      <c r="F67" s="165" t="s">
        <v>177</v>
      </c>
      <c r="G67" s="166"/>
      <c r="H67" s="166"/>
      <c r="I67" s="166"/>
      <c r="J67" s="166"/>
      <c r="K67" s="166">
        <v>652</v>
      </c>
      <c r="L67" s="166"/>
      <c r="M67" s="166"/>
      <c r="N67" s="166"/>
      <c r="O67" s="166"/>
      <c r="P67" s="166"/>
      <c r="Q67" s="166"/>
      <c r="R67" s="119"/>
    </row>
    <row r="68" spans="1:18" ht="96" x14ac:dyDescent="0.2">
      <c r="A68" s="156">
        <v>35</v>
      </c>
      <c r="B68" s="162" t="s">
        <v>112</v>
      </c>
      <c r="C68" s="163" t="s">
        <v>178</v>
      </c>
      <c r="D68" s="158" t="s">
        <v>161</v>
      </c>
      <c r="E68" s="164">
        <v>150</v>
      </c>
      <c r="F68" s="165" t="s">
        <v>179</v>
      </c>
      <c r="G68" s="166"/>
      <c r="H68" s="166"/>
      <c r="I68" s="166"/>
      <c r="J68" s="166"/>
      <c r="K68" s="166">
        <v>1860</v>
      </c>
      <c r="L68" s="166"/>
      <c r="M68" s="166"/>
      <c r="N68" s="166"/>
      <c r="O68" s="166"/>
      <c r="P68" s="166"/>
      <c r="Q68" s="166"/>
      <c r="R68" s="119"/>
    </row>
    <row r="69" spans="1:18" ht="84" x14ac:dyDescent="0.2">
      <c r="A69" s="156">
        <v>36</v>
      </c>
      <c r="B69" s="162" t="s">
        <v>180</v>
      </c>
      <c r="C69" s="163" t="s">
        <v>181</v>
      </c>
      <c r="D69" s="158" t="s">
        <v>105</v>
      </c>
      <c r="E69" s="164">
        <v>0.02</v>
      </c>
      <c r="F69" s="165">
        <v>1658.29</v>
      </c>
      <c r="G69" s="165">
        <v>1061.72</v>
      </c>
      <c r="H69" s="165">
        <v>70.849999999999994</v>
      </c>
      <c r="I69" s="165">
        <v>1.82</v>
      </c>
      <c r="J69" s="166"/>
      <c r="K69" s="166">
        <v>33</v>
      </c>
      <c r="L69" s="166">
        <v>21</v>
      </c>
      <c r="M69" s="166">
        <v>1</v>
      </c>
      <c r="N69" s="166"/>
      <c r="O69" s="166">
        <v>76</v>
      </c>
      <c r="P69" s="166">
        <v>1.52</v>
      </c>
      <c r="Q69" s="166"/>
      <c r="R69" s="119"/>
    </row>
    <row r="70" spans="1:18" ht="120" x14ac:dyDescent="0.2">
      <c r="A70" s="156">
        <v>37</v>
      </c>
      <c r="B70" s="162" t="s">
        <v>112</v>
      </c>
      <c r="C70" s="163" t="s">
        <v>182</v>
      </c>
      <c r="D70" s="158" t="s">
        <v>114</v>
      </c>
      <c r="E70" s="171">
        <v>1</v>
      </c>
      <c r="F70" s="165" t="s">
        <v>183</v>
      </c>
      <c r="G70" s="166"/>
      <c r="H70" s="166"/>
      <c r="I70" s="166"/>
      <c r="J70" s="166"/>
      <c r="K70" s="166">
        <v>15</v>
      </c>
      <c r="L70" s="166"/>
      <c r="M70" s="166"/>
      <c r="N70" s="166"/>
      <c r="O70" s="166"/>
      <c r="P70" s="166"/>
      <c r="Q70" s="166"/>
      <c r="R70" s="119"/>
    </row>
    <row r="71" spans="1:18" ht="144" x14ac:dyDescent="0.2">
      <c r="A71" s="156">
        <v>38</v>
      </c>
      <c r="B71" s="162" t="s">
        <v>112</v>
      </c>
      <c r="C71" s="163" t="s">
        <v>184</v>
      </c>
      <c r="D71" s="158" t="s">
        <v>114</v>
      </c>
      <c r="E71" s="171">
        <v>1</v>
      </c>
      <c r="F71" s="165" t="s">
        <v>185</v>
      </c>
      <c r="G71" s="166"/>
      <c r="H71" s="166"/>
      <c r="I71" s="166"/>
      <c r="J71" s="166"/>
      <c r="K71" s="166">
        <v>12</v>
      </c>
      <c r="L71" s="166"/>
      <c r="M71" s="166"/>
      <c r="N71" s="166"/>
      <c r="O71" s="166"/>
      <c r="P71" s="166"/>
      <c r="Q71" s="166"/>
      <c r="R71" s="119"/>
    </row>
    <row r="72" spans="1:18" ht="132" x14ac:dyDescent="0.2">
      <c r="A72" s="156">
        <v>39</v>
      </c>
      <c r="B72" s="162" t="s">
        <v>186</v>
      </c>
      <c r="C72" s="163" t="s">
        <v>187</v>
      </c>
      <c r="D72" s="158" t="s">
        <v>188</v>
      </c>
      <c r="E72" s="171">
        <v>0.06</v>
      </c>
      <c r="F72" s="165">
        <v>1604.7</v>
      </c>
      <c r="G72" s="165">
        <v>371.8</v>
      </c>
      <c r="H72" s="165">
        <v>1232.9000000000001</v>
      </c>
      <c r="I72" s="165">
        <v>114.18</v>
      </c>
      <c r="J72" s="166"/>
      <c r="K72" s="166">
        <v>96</v>
      </c>
      <c r="L72" s="166">
        <v>22</v>
      </c>
      <c r="M72" s="166">
        <v>74</v>
      </c>
      <c r="N72" s="166">
        <v>7</v>
      </c>
      <c r="O72" s="166">
        <v>28.06</v>
      </c>
      <c r="P72" s="166">
        <v>1.68</v>
      </c>
      <c r="Q72" s="166"/>
      <c r="R72" s="119"/>
    </row>
    <row r="73" spans="1:18" ht="132" x14ac:dyDescent="0.2">
      <c r="A73" s="156">
        <v>40</v>
      </c>
      <c r="B73" s="162" t="s">
        <v>189</v>
      </c>
      <c r="C73" s="163" t="s">
        <v>190</v>
      </c>
      <c r="D73" s="158" t="s">
        <v>191</v>
      </c>
      <c r="E73" s="171">
        <v>0.05</v>
      </c>
      <c r="F73" s="165">
        <v>2078.3200000000002</v>
      </c>
      <c r="G73" s="165">
        <v>857.51</v>
      </c>
      <c r="H73" s="165">
        <v>44.07</v>
      </c>
      <c r="I73" s="166"/>
      <c r="J73" s="166"/>
      <c r="K73" s="166">
        <v>104</v>
      </c>
      <c r="L73" s="166">
        <v>43</v>
      </c>
      <c r="M73" s="166">
        <v>2</v>
      </c>
      <c r="N73" s="166"/>
      <c r="O73" s="166">
        <v>75.22</v>
      </c>
      <c r="P73" s="166">
        <v>3.76</v>
      </c>
      <c r="Q73" s="166"/>
      <c r="R73" s="119"/>
    </row>
    <row r="74" spans="1:18" x14ac:dyDescent="0.2">
      <c r="A74" s="167" t="s">
        <v>192</v>
      </c>
      <c r="B74" s="161"/>
      <c r="C74" s="161"/>
      <c r="D74" s="161"/>
      <c r="E74" s="161"/>
      <c r="F74" s="161"/>
      <c r="G74" s="161"/>
      <c r="H74" s="161"/>
      <c r="I74" s="161"/>
      <c r="J74" s="161"/>
      <c r="K74" s="168">
        <v>513978</v>
      </c>
      <c r="L74" s="166"/>
      <c r="M74" s="166"/>
      <c r="N74" s="166"/>
      <c r="O74" s="166"/>
      <c r="P74" s="168">
        <v>603.5</v>
      </c>
      <c r="Q74" s="166"/>
      <c r="R74" s="119"/>
    </row>
    <row r="75" spans="1:18" x14ac:dyDescent="0.2">
      <c r="A75" s="173" t="s">
        <v>193</v>
      </c>
      <c r="B75" s="174"/>
      <c r="C75" s="174"/>
      <c r="D75" s="174"/>
      <c r="E75" s="174"/>
      <c r="F75" s="174"/>
      <c r="G75" s="174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119"/>
    </row>
    <row r="76" spans="1:18" x14ac:dyDescent="0.2">
      <c r="A76" s="175" t="s">
        <v>194</v>
      </c>
      <c r="B76" s="161"/>
      <c r="C76" s="161"/>
      <c r="D76" s="161"/>
      <c r="E76" s="161"/>
      <c r="F76" s="161"/>
      <c r="G76" s="161"/>
      <c r="H76" s="161"/>
      <c r="I76" s="161"/>
      <c r="J76" s="161"/>
      <c r="K76" s="165">
        <v>486318</v>
      </c>
      <c r="L76" s="165">
        <v>7943</v>
      </c>
      <c r="M76" s="165">
        <v>29495</v>
      </c>
      <c r="N76" s="165">
        <v>4750</v>
      </c>
      <c r="O76" s="166"/>
      <c r="P76" s="165">
        <v>579.84</v>
      </c>
      <c r="Q76" s="166"/>
      <c r="R76" s="119"/>
    </row>
    <row r="77" spans="1:18" x14ac:dyDescent="0.2">
      <c r="A77" s="175" t="s">
        <v>195</v>
      </c>
      <c r="B77" s="161"/>
      <c r="C77" s="161"/>
      <c r="D77" s="161"/>
      <c r="E77" s="161"/>
      <c r="F77" s="161"/>
      <c r="G77" s="161"/>
      <c r="H77" s="161"/>
      <c r="I77" s="161"/>
      <c r="J77" s="161"/>
      <c r="K77" s="165">
        <v>505253</v>
      </c>
      <c r="L77" s="165">
        <v>10497</v>
      </c>
      <c r="M77" s="165">
        <v>37783</v>
      </c>
      <c r="N77" s="165">
        <v>6298</v>
      </c>
      <c r="O77" s="166"/>
      <c r="P77" s="165">
        <v>734.89</v>
      </c>
      <c r="Q77" s="166"/>
      <c r="R77" s="119"/>
    </row>
    <row r="78" spans="1:18" x14ac:dyDescent="0.2">
      <c r="A78" s="175" t="s">
        <v>196</v>
      </c>
      <c r="B78" s="161"/>
      <c r="C78" s="161"/>
      <c r="D78" s="161"/>
      <c r="E78" s="161"/>
      <c r="F78" s="161"/>
      <c r="G78" s="161"/>
      <c r="H78" s="161"/>
      <c r="I78" s="161"/>
      <c r="J78" s="161"/>
      <c r="K78" s="166"/>
      <c r="L78" s="166"/>
      <c r="M78" s="166"/>
      <c r="N78" s="166"/>
      <c r="O78" s="166"/>
      <c r="P78" s="166"/>
      <c r="Q78" s="166"/>
      <c r="R78" s="119"/>
    </row>
    <row r="79" spans="1:18" x14ac:dyDescent="0.2">
      <c r="A79" s="175" t="s">
        <v>197</v>
      </c>
      <c r="B79" s="161"/>
      <c r="C79" s="161"/>
      <c r="D79" s="161"/>
      <c r="E79" s="161"/>
      <c r="F79" s="161"/>
      <c r="G79" s="161"/>
      <c r="H79" s="161"/>
      <c r="I79" s="161"/>
      <c r="J79" s="161"/>
      <c r="K79" s="165">
        <v>546</v>
      </c>
      <c r="L79" s="165">
        <v>342</v>
      </c>
      <c r="M79" s="165">
        <v>204</v>
      </c>
      <c r="N79" s="165">
        <v>204</v>
      </c>
      <c r="O79" s="166"/>
      <c r="P79" s="166"/>
      <c r="Q79" s="166"/>
      <c r="R79" s="119"/>
    </row>
    <row r="80" spans="1:18" x14ac:dyDescent="0.2">
      <c r="A80" s="175" t="s">
        <v>198</v>
      </c>
      <c r="B80" s="161"/>
      <c r="C80" s="161"/>
      <c r="D80" s="161"/>
      <c r="E80" s="161"/>
      <c r="F80" s="161"/>
      <c r="G80" s="161"/>
      <c r="H80" s="161"/>
      <c r="I80" s="161"/>
      <c r="J80" s="161"/>
      <c r="K80" s="165">
        <v>7893</v>
      </c>
      <c r="L80" s="166"/>
      <c r="M80" s="166"/>
      <c r="N80" s="166"/>
      <c r="O80" s="166"/>
      <c r="P80" s="166"/>
      <c r="Q80" s="166"/>
      <c r="R80" s="119"/>
    </row>
    <row r="81" spans="1:18" x14ac:dyDescent="0.2">
      <c r="A81" s="175" t="s">
        <v>199</v>
      </c>
      <c r="B81" s="161"/>
      <c r="C81" s="161"/>
      <c r="D81" s="161"/>
      <c r="E81" s="161"/>
      <c r="F81" s="161"/>
      <c r="G81" s="161"/>
      <c r="H81" s="161"/>
      <c r="I81" s="161"/>
      <c r="J81" s="161"/>
      <c r="K81" s="165">
        <v>142</v>
      </c>
      <c r="L81" s="166"/>
      <c r="M81" s="166"/>
      <c r="N81" s="166"/>
      <c r="O81" s="166"/>
      <c r="P81" s="166"/>
      <c r="Q81" s="166"/>
      <c r="R81" s="119"/>
    </row>
    <row r="82" spans="1:18" x14ac:dyDescent="0.2">
      <c r="A82" s="175" t="s">
        <v>200</v>
      </c>
      <c r="B82" s="161"/>
      <c r="C82" s="161"/>
      <c r="D82" s="161"/>
      <c r="E82" s="161"/>
      <c r="F82" s="161"/>
      <c r="G82" s="161"/>
      <c r="H82" s="161"/>
      <c r="I82" s="161"/>
      <c r="J82" s="161"/>
      <c r="K82" s="165">
        <v>58</v>
      </c>
      <c r="L82" s="166"/>
      <c r="M82" s="166"/>
      <c r="N82" s="166"/>
      <c r="O82" s="166"/>
      <c r="P82" s="166"/>
      <c r="Q82" s="166"/>
      <c r="R82" s="119"/>
    </row>
    <row r="83" spans="1:18" x14ac:dyDescent="0.2">
      <c r="A83" s="175" t="s">
        <v>201</v>
      </c>
      <c r="B83" s="161"/>
      <c r="C83" s="161"/>
      <c r="D83" s="161"/>
      <c r="E83" s="161"/>
      <c r="F83" s="161"/>
      <c r="G83" s="161"/>
      <c r="H83" s="161"/>
      <c r="I83" s="161"/>
      <c r="J83" s="161"/>
      <c r="K83" s="165">
        <v>10296</v>
      </c>
      <c r="L83" s="165">
        <v>2212</v>
      </c>
      <c r="M83" s="165">
        <v>8084</v>
      </c>
      <c r="N83" s="165">
        <v>1344</v>
      </c>
      <c r="O83" s="166"/>
      <c r="P83" s="165">
        <v>155.05350000000001</v>
      </c>
      <c r="Q83" s="166"/>
      <c r="R83" s="119"/>
    </row>
    <row r="84" spans="1:18" x14ac:dyDescent="0.2">
      <c r="A84" s="175" t="s">
        <v>202</v>
      </c>
      <c r="B84" s="161"/>
      <c r="C84" s="161"/>
      <c r="D84" s="161"/>
      <c r="E84" s="161"/>
      <c r="F84" s="161"/>
      <c r="G84" s="161"/>
      <c r="H84" s="161"/>
      <c r="I84" s="161"/>
      <c r="J84" s="161"/>
      <c r="K84" s="165">
        <v>15967</v>
      </c>
      <c r="L84" s="166"/>
      <c r="M84" s="166"/>
      <c r="N84" s="166"/>
      <c r="O84" s="166"/>
      <c r="P84" s="166"/>
      <c r="Q84" s="166"/>
      <c r="R84" s="119"/>
    </row>
    <row r="85" spans="1:18" x14ac:dyDescent="0.2">
      <c r="A85" s="175" t="s">
        <v>196</v>
      </c>
      <c r="B85" s="161"/>
      <c r="C85" s="161"/>
      <c r="D85" s="161"/>
      <c r="E85" s="161"/>
      <c r="F85" s="161"/>
      <c r="G85" s="161"/>
      <c r="H85" s="161"/>
      <c r="I85" s="161"/>
      <c r="J85" s="161"/>
      <c r="K85" s="166"/>
      <c r="L85" s="166"/>
      <c r="M85" s="166"/>
      <c r="N85" s="166"/>
      <c r="O85" s="166"/>
      <c r="P85" s="166"/>
      <c r="Q85" s="166"/>
      <c r="R85" s="119"/>
    </row>
    <row r="86" spans="1:18" x14ac:dyDescent="0.2">
      <c r="A86" s="175" t="s">
        <v>203</v>
      </c>
      <c r="B86" s="161"/>
      <c r="C86" s="161"/>
      <c r="D86" s="161"/>
      <c r="E86" s="161"/>
      <c r="F86" s="161"/>
      <c r="G86" s="161"/>
      <c r="H86" s="161"/>
      <c r="I86" s="161"/>
      <c r="J86" s="161"/>
      <c r="K86" s="165">
        <v>15884</v>
      </c>
      <c r="L86" s="166"/>
      <c r="M86" s="166"/>
      <c r="N86" s="166"/>
      <c r="O86" s="166"/>
      <c r="P86" s="166"/>
      <c r="Q86" s="166"/>
      <c r="R86" s="119"/>
    </row>
    <row r="87" spans="1:18" x14ac:dyDescent="0.2">
      <c r="A87" s="175" t="s">
        <v>204</v>
      </c>
      <c r="B87" s="161"/>
      <c r="C87" s="161"/>
      <c r="D87" s="161"/>
      <c r="E87" s="161"/>
      <c r="F87" s="161"/>
      <c r="G87" s="161"/>
      <c r="H87" s="161"/>
      <c r="I87" s="161"/>
      <c r="J87" s="161"/>
      <c r="K87" s="165">
        <v>83</v>
      </c>
      <c r="L87" s="166"/>
      <c r="M87" s="166"/>
      <c r="N87" s="166"/>
      <c r="O87" s="166"/>
      <c r="P87" s="166"/>
      <c r="Q87" s="166"/>
      <c r="R87" s="119"/>
    </row>
    <row r="88" spans="1:18" x14ac:dyDescent="0.2">
      <c r="A88" s="175" t="s">
        <v>205</v>
      </c>
      <c r="B88" s="161"/>
      <c r="C88" s="161"/>
      <c r="D88" s="161"/>
      <c r="E88" s="161"/>
      <c r="F88" s="161"/>
      <c r="G88" s="161"/>
      <c r="H88" s="161"/>
      <c r="I88" s="161"/>
      <c r="J88" s="161"/>
      <c r="K88" s="165">
        <v>10921</v>
      </c>
      <c r="L88" s="166"/>
      <c r="M88" s="166"/>
      <c r="N88" s="166"/>
      <c r="O88" s="166"/>
      <c r="P88" s="166"/>
      <c r="Q88" s="166"/>
      <c r="R88" s="119"/>
    </row>
    <row r="89" spans="1:18" x14ac:dyDescent="0.2">
      <c r="A89" s="175" t="s">
        <v>196</v>
      </c>
      <c r="B89" s="161"/>
      <c r="C89" s="161"/>
      <c r="D89" s="161"/>
      <c r="E89" s="161"/>
      <c r="F89" s="161"/>
      <c r="G89" s="161"/>
      <c r="H89" s="161"/>
      <c r="I89" s="161"/>
      <c r="J89" s="161"/>
      <c r="K89" s="166"/>
      <c r="L89" s="166"/>
      <c r="M89" s="166"/>
      <c r="N89" s="166"/>
      <c r="O89" s="166"/>
      <c r="P89" s="166"/>
      <c r="Q89" s="166"/>
      <c r="R89" s="119"/>
    </row>
    <row r="90" spans="1:18" x14ac:dyDescent="0.2">
      <c r="A90" s="175" t="s">
        <v>206</v>
      </c>
      <c r="B90" s="161"/>
      <c r="C90" s="161"/>
      <c r="D90" s="161"/>
      <c r="E90" s="161"/>
      <c r="F90" s="161"/>
      <c r="G90" s="161"/>
      <c r="H90" s="161"/>
      <c r="I90" s="161"/>
      <c r="J90" s="161"/>
      <c r="K90" s="165">
        <v>10868</v>
      </c>
      <c r="L90" s="166"/>
      <c r="M90" s="166"/>
      <c r="N90" s="166"/>
      <c r="O90" s="166"/>
      <c r="P90" s="166"/>
      <c r="Q90" s="166"/>
      <c r="R90" s="119"/>
    </row>
    <row r="91" spans="1:18" x14ac:dyDescent="0.2">
      <c r="A91" s="175" t="s">
        <v>207</v>
      </c>
      <c r="B91" s="161"/>
      <c r="C91" s="161"/>
      <c r="D91" s="161"/>
      <c r="E91" s="161"/>
      <c r="F91" s="161"/>
      <c r="G91" s="161"/>
      <c r="H91" s="161"/>
      <c r="I91" s="161"/>
      <c r="J91" s="161"/>
      <c r="K91" s="165">
        <v>53</v>
      </c>
      <c r="L91" s="166"/>
      <c r="M91" s="166"/>
      <c r="N91" s="166"/>
      <c r="O91" s="166"/>
      <c r="P91" s="166"/>
      <c r="Q91" s="166"/>
      <c r="R91" s="119"/>
    </row>
    <row r="92" spans="1:18" x14ac:dyDescent="0.2">
      <c r="A92" s="167" t="s">
        <v>208</v>
      </c>
      <c r="B92" s="161"/>
      <c r="C92" s="161"/>
      <c r="D92" s="161"/>
      <c r="E92" s="161"/>
      <c r="F92" s="161"/>
      <c r="G92" s="161"/>
      <c r="H92" s="161"/>
      <c r="I92" s="161"/>
      <c r="J92" s="161"/>
      <c r="K92" s="166"/>
      <c r="L92" s="166"/>
      <c r="M92" s="166"/>
      <c r="N92" s="166"/>
      <c r="O92" s="166"/>
      <c r="P92" s="166"/>
      <c r="Q92" s="166"/>
      <c r="R92" s="119"/>
    </row>
    <row r="93" spans="1:18" x14ac:dyDescent="0.2">
      <c r="A93" s="175" t="s">
        <v>209</v>
      </c>
      <c r="B93" s="161"/>
      <c r="C93" s="161"/>
      <c r="D93" s="161"/>
      <c r="E93" s="161"/>
      <c r="F93" s="161"/>
      <c r="G93" s="161"/>
      <c r="H93" s="161"/>
      <c r="I93" s="161"/>
      <c r="J93" s="161"/>
      <c r="K93" s="165">
        <v>339</v>
      </c>
      <c r="L93" s="166"/>
      <c r="M93" s="166"/>
      <c r="N93" s="166"/>
      <c r="O93" s="166"/>
      <c r="P93" s="165">
        <v>5.44</v>
      </c>
      <c r="Q93" s="166"/>
      <c r="R93" s="119"/>
    </row>
    <row r="94" spans="1:18" x14ac:dyDescent="0.2">
      <c r="A94" s="175" t="s">
        <v>210</v>
      </c>
      <c r="B94" s="161"/>
      <c r="C94" s="161"/>
      <c r="D94" s="161"/>
      <c r="E94" s="161"/>
      <c r="F94" s="161"/>
      <c r="G94" s="161"/>
      <c r="H94" s="161"/>
      <c r="I94" s="161"/>
      <c r="J94" s="161"/>
      <c r="K94" s="165">
        <v>526870</v>
      </c>
      <c r="L94" s="166"/>
      <c r="M94" s="166"/>
      <c r="N94" s="166"/>
      <c r="O94" s="166"/>
      <c r="P94" s="165">
        <v>729.45</v>
      </c>
      <c r="Q94" s="166"/>
      <c r="R94" s="119"/>
    </row>
    <row r="95" spans="1:18" x14ac:dyDescent="0.2">
      <c r="A95" s="175" t="s">
        <v>211</v>
      </c>
      <c r="B95" s="161"/>
      <c r="C95" s="161"/>
      <c r="D95" s="161"/>
      <c r="E95" s="161"/>
      <c r="F95" s="161"/>
      <c r="G95" s="161"/>
      <c r="H95" s="161"/>
      <c r="I95" s="161"/>
      <c r="J95" s="161"/>
      <c r="K95" s="165">
        <v>4932</v>
      </c>
      <c r="L95" s="166"/>
      <c r="M95" s="166"/>
      <c r="N95" s="166"/>
      <c r="O95" s="166"/>
      <c r="P95" s="166"/>
      <c r="Q95" s="166"/>
      <c r="R95" s="119"/>
    </row>
    <row r="96" spans="1:18" x14ac:dyDescent="0.2">
      <c r="A96" s="175" t="s">
        <v>212</v>
      </c>
      <c r="B96" s="161"/>
      <c r="C96" s="161"/>
      <c r="D96" s="161"/>
      <c r="E96" s="161"/>
      <c r="F96" s="161"/>
      <c r="G96" s="161"/>
      <c r="H96" s="161"/>
      <c r="I96" s="161"/>
      <c r="J96" s="161"/>
      <c r="K96" s="165">
        <v>532141</v>
      </c>
      <c r="L96" s="166"/>
      <c r="M96" s="166"/>
      <c r="N96" s="166"/>
      <c r="O96" s="166"/>
      <c r="P96" s="165">
        <v>734.89</v>
      </c>
      <c r="Q96" s="166"/>
      <c r="R96" s="119"/>
    </row>
    <row r="97" spans="1:18" x14ac:dyDescent="0.2">
      <c r="A97" s="175" t="s">
        <v>213</v>
      </c>
      <c r="B97" s="161"/>
      <c r="C97" s="161"/>
      <c r="D97" s="161"/>
      <c r="E97" s="161"/>
      <c r="F97" s="161"/>
      <c r="G97" s="161"/>
      <c r="H97" s="161"/>
      <c r="I97" s="161"/>
      <c r="J97" s="161"/>
      <c r="K97" s="166"/>
      <c r="L97" s="166"/>
      <c r="M97" s="166"/>
      <c r="N97" s="166"/>
      <c r="O97" s="166"/>
      <c r="P97" s="166"/>
      <c r="Q97" s="166"/>
      <c r="R97" s="119"/>
    </row>
    <row r="98" spans="1:18" x14ac:dyDescent="0.2">
      <c r="A98" s="175" t="s">
        <v>214</v>
      </c>
      <c r="B98" s="161"/>
      <c r="C98" s="161"/>
      <c r="D98" s="161"/>
      <c r="E98" s="161"/>
      <c r="F98" s="161"/>
      <c r="G98" s="161"/>
      <c r="H98" s="161"/>
      <c r="I98" s="161"/>
      <c r="J98" s="161"/>
      <c r="K98" s="165">
        <v>452041</v>
      </c>
      <c r="L98" s="166"/>
      <c r="M98" s="166"/>
      <c r="N98" s="166"/>
      <c r="O98" s="166"/>
      <c r="P98" s="166"/>
      <c r="Q98" s="166"/>
      <c r="R98" s="119"/>
    </row>
    <row r="99" spans="1:18" x14ac:dyDescent="0.2">
      <c r="A99" s="175" t="s">
        <v>215</v>
      </c>
      <c r="B99" s="161"/>
      <c r="C99" s="161"/>
      <c r="D99" s="161"/>
      <c r="E99" s="161"/>
      <c r="F99" s="161"/>
      <c r="G99" s="161"/>
      <c r="H99" s="161"/>
      <c r="I99" s="161"/>
      <c r="J99" s="161"/>
      <c r="K99" s="165">
        <f>37783-N77</f>
        <v>31485</v>
      </c>
      <c r="L99" s="166"/>
      <c r="M99" s="166"/>
      <c r="N99" s="166"/>
      <c r="O99" s="166"/>
      <c r="P99" s="166"/>
      <c r="Q99" s="166"/>
      <c r="R99" s="119"/>
    </row>
    <row r="100" spans="1:18" x14ac:dyDescent="0.2">
      <c r="A100" s="175" t="s">
        <v>216</v>
      </c>
      <c r="B100" s="161"/>
      <c r="C100" s="161"/>
      <c r="D100" s="161"/>
      <c r="E100" s="161"/>
      <c r="F100" s="161"/>
      <c r="G100" s="161"/>
      <c r="H100" s="161"/>
      <c r="I100" s="161"/>
      <c r="J100" s="161"/>
      <c r="K100" s="165">
        <v>16795</v>
      </c>
      <c r="L100" s="166"/>
      <c r="M100" s="166"/>
      <c r="N100" s="166"/>
      <c r="O100" s="166"/>
      <c r="P100" s="166"/>
      <c r="Q100" s="166"/>
      <c r="R100" s="119"/>
    </row>
    <row r="101" spans="1:18" x14ac:dyDescent="0.2">
      <c r="A101" s="175" t="s">
        <v>217</v>
      </c>
      <c r="B101" s="161"/>
      <c r="C101" s="161"/>
      <c r="D101" s="161"/>
      <c r="E101" s="161"/>
      <c r="F101" s="161"/>
      <c r="G101" s="161"/>
      <c r="H101" s="161"/>
      <c r="I101" s="161"/>
      <c r="J101" s="161"/>
      <c r="K101" s="165">
        <v>4932</v>
      </c>
      <c r="L101" s="166"/>
      <c r="M101" s="166"/>
      <c r="N101" s="166"/>
      <c r="O101" s="166"/>
      <c r="P101" s="166"/>
      <c r="Q101" s="166"/>
      <c r="R101" s="119"/>
    </row>
    <row r="102" spans="1:18" x14ac:dyDescent="0.2">
      <c r="A102" s="175" t="s">
        <v>218</v>
      </c>
      <c r="B102" s="161"/>
      <c r="C102" s="161"/>
      <c r="D102" s="161"/>
      <c r="E102" s="161"/>
      <c r="F102" s="161"/>
      <c r="G102" s="161"/>
      <c r="H102" s="161"/>
      <c r="I102" s="161"/>
      <c r="J102" s="161"/>
      <c r="K102" s="165">
        <v>15967</v>
      </c>
      <c r="L102" s="166"/>
      <c r="M102" s="166"/>
      <c r="N102" s="166"/>
      <c r="O102" s="166"/>
      <c r="P102" s="166"/>
      <c r="Q102" s="166"/>
      <c r="R102" s="119"/>
    </row>
    <row r="103" spans="1:18" x14ac:dyDescent="0.2">
      <c r="A103" s="175" t="s">
        <v>219</v>
      </c>
      <c r="B103" s="161"/>
      <c r="C103" s="161"/>
      <c r="D103" s="161"/>
      <c r="E103" s="161"/>
      <c r="F103" s="161"/>
      <c r="G103" s="161"/>
      <c r="H103" s="161"/>
      <c r="I103" s="161"/>
      <c r="J103" s="161"/>
      <c r="K103" s="165">
        <v>10921</v>
      </c>
      <c r="L103" s="166"/>
      <c r="M103" s="166"/>
      <c r="N103" s="166"/>
      <c r="O103" s="166"/>
      <c r="P103" s="166"/>
      <c r="Q103" s="166"/>
      <c r="R103" s="119"/>
    </row>
    <row r="104" spans="1:18" x14ac:dyDescent="0.2">
      <c r="A104" s="167" t="s">
        <v>220</v>
      </c>
      <c r="B104" s="161"/>
      <c r="C104" s="161"/>
      <c r="D104" s="161"/>
      <c r="E104" s="161"/>
      <c r="F104" s="161"/>
      <c r="G104" s="161"/>
      <c r="H104" s="161"/>
      <c r="I104" s="161"/>
      <c r="J104" s="161"/>
      <c r="K104" s="168">
        <f>SUM(K98:K103)</f>
        <v>532141</v>
      </c>
      <c r="L104" s="166"/>
      <c r="M104" s="166"/>
      <c r="N104" s="166"/>
      <c r="O104" s="166"/>
      <c r="P104" s="168">
        <v>734.89</v>
      </c>
      <c r="Q104" s="166"/>
      <c r="R104" s="119"/>
    </row>
    <row r="105" spans="1:18" x14ac:dyDescent="0.2">
      <c r="A105" s="176"/>
      <c r="B105" s="177"/>
      <c r="C105" s="178"/>
      <c r="D105" s="179"/>
      <c r="E105" s="180"/>
      <c r="F105" s="181"/>
      <c r="G105" s="181"/>
      <c r="H105" s="181"/>
      <c r="I105" s="181"/>
      <c r="J105" s="181"/>
      <c r="K105" s="181"/>
      <c r="L105" s="181"/>
      <c r="M105" s="181"/>
      <c r="N105" s="181"/>
      <c r="O105" s="181"/>
      <c r="P105" s="181"/>
      <c r="Q105" s="181"/>
      <c r="R105" s="119"/>
    </row>
    <row r="106" spans="1:18" x14ac:dyDescent="0.2">
      <c r="A106" s="147" t="s">
        <v>221</v>
      </c>
      <c r="B106" s="147"/>
      <c r="C106" s="147"/>
      <c r="D106" s="147"/>
      <c r="E106" s="147"/>
      <c r="F106" s="147"/>
      <c r="G106" s="147"/>
      <c r="H106" s="147"/>
      <c r="I106" s="147"/>
      <c r="J106" s="147"/>
      <c r="K106" s="147"/>
      <c r="L106" s="147"/>
      <c r="M106" s="147"/>
      <c r="N106" s="182"/>
      <c r="O106" s="182"/>
      <c r="P106" s="183"/>
      <c r="Q106" s="184"/>
    </row>
    <row r="107" spans="1:18" x14ac:dyDescent="0.2">
      <c r="A107" s="185"/>
      <c r="B107" s="186" t="s">
        <v>222</v>
      </c>
      <c r="C107" s="147" t="s">
        <v>223</v>
      </c>
      <c r="D107" s="147"/>
      <c r="E107" s="147"/>
      <c r="F107" s="147"/>
      <c r="G107" s="147"/>
      <c r="H107" s="147"/>
      <c r="I107" s="147"/>
      <c r="J107" s="147"/>
      <c r="K107" s="147"/>
      <c r="L107" s="147"/>
      <c r="M107" s="147"/>
      <c r="N107" s="182"/>
      <c r="O107" s="182"/>
      <c r="P107" s="183"/>
      <c r="Q107" s="184"/>
    </row>
    <row r="108" spans="1:18" x14ac:dyDescent="0.2">
      <c r="A108" s="185"/>
      <c r="B108" s="147"/>
      <c r="C108" s="147"/>
      <c r="D108" s="147"/>
      <c r="E108" s="147"/>
      <c r="F108" s="147"/>
      <c r="G108" s="147"/>
      <c r="H108" s="147"/>
      <c r="I108" s="147"/>
      <c r="J108" s="147"/>
      <c r="K108" s="147"/>
      <c r="L108" s="147"/>
      <c r="M108" s="147"/>
      <c r="N108" s="182"/>
      <c r="O108" s="182"/>
      <c r="P108" s="183"/>
      <c r="Q108" s="184"/>
    </row>
    <row r="109" spans="1:18" x14ac:dyDescent="0.2">
      <c r="A109" s="187"/>
      <c r="B109" s="133" t="s">
        <v>224</v>
      </c>
      <c r="C109" s="133"/>
      <c r="D109" s="133"/>
      <c r="E109" s="133"/>
      <c r="F109" s="133"/>
      <c r="G109" s="133"/>
      <c r="H109" s="133"/>
      <c r="I109" s="133" t="s">
        <v>225</v>
      </c>
      <c r="J109" s="133"/>
      <c r="K109" s="133"/>
      <c r="L109" s="133"/>
      <c r="M109" s="133"/>
      <c r="N109" s="188"/>
      <c r="O109" s="188"/>
      <c r="P109" s="188"/>
    </row>
    <row r="110" spans="1:18" x14ac:dyDescent="0.2">
      <c r="A110" s="187"/>
      <c r="B110" s="189"/>
      <c r="C110" s="190"/>
      <c r="D110" s="191"/>
      <c r="E110" s="189"/>
      <c r="F110" s="189"/>
      <c r="G110" s="190"/>
      <c r="H110" s="144"/>
      <c r="I110" s="133" t="s">
        <v>226</v>
      </c>
      <c r="J110" s="133"/>
      <c r="K110" s="133"/>
      <c r="L110" s="133"/>
      <c r="M110" s="133"/>
      <c r="N110" s="188"/>
      <c r="O110" s="188"/>
      <c r="P110" s="188"/>
    </row>
    <row r="111" spans="1:18" x14ac:dyDescent="0.2">
      <c r="A111" s="176"/>
      <c r="B111" s="177"/>
      <c r="C111" s="178"/>
      <c r="D111" s="179"/>
      <c r="E111" s="180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19"/>
    </row>
    <row r="112" spans="1:18" x14ac:dyDescent="0.2">
      <c r="A112" s="192"/>
      <c r="B112" s="193"/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119"/>
    </row>
    <row r="113" spans="1:18" x14ac:dyDescent="0.2">
      <c r="A113" s="194"/>
      <c r="B113" s="193"/>
      <c r="C113" s="193"/>
      <c r="D113" s="193"/>
      <c r="E113" s="193"/>
      <c r="F113" s="193"/>
      <c r="G113" s="193"/>
      <c r="H113" s="193"/>
      <c r="I113" s="193"/>
      <c r="J113" s="193"/>
      <c r="K113" s="193"/>
      <c r="L113" s="193"/>
      <c r="M113" s="193"/>
      <c r="N113" s="193"/>
      <c r="O113" s="193"/>
      <c r="P113" s="193"/>
      <c r="Q113" s="193"/>
      <c r="R113" s="119"/>
    </row>
  </sheetData>
  <mergeCells count="62">
    <mergeCell ref="A103:J103"/>
    <mergeCell ref="A104:J104"/>
    <mergeCell ref="A112:Q112"/>
    <mergeCell ref="A113:Q113"/>
    <mergeCell ref="A97:J97"/>
    <mergeCell ref="A98:J98"/>
    <mergeCell ref="A99:J99"/>
    <mergeCell ref="A100:J100"/>
    <mergeCell ref="A101:J101"/>
    <mergeCell ref="A102:J102"/>
    <mergeCell ref="A91:J91"/>
    <mergeCell ref="A92:J92"/>
    <mergeCell ref="A93:J93"/>
    <mergeCell ref="A94:J94"/>
    <mergeCell ref="A95:J95"/>
    <mergeCell ref="A96:J96"/>
    <mergeCell ref="A85:J85"/>
    <mergeCell ref="A86:J86"/>
    <mergeCell ref="A87:J87"/>
    <mergeCell ref="A88:J88"/>
    <mergeCell ref="A89:J89"/>
    <mergeCell ref="A90:J90"/>
    <mergeCell ref="A79:J79"/>
    <mergeCell ref="A80:J80"/>
    <mergeCell ref="A81:J81"/>
    <mergeCell ref="A82:J82"/>
    <mergeCell ref="A83:J83"/>
    <mergeCell ref="A84:J84"/>
    <mergeCell ref="A45:Q45"/>
    <mergeCell ref="A74:J74"/>
    <mergeCell ref="A75:Q75"/>
    <mergeCell ref="A76:J76"/>
    <mergeCell ref="A77:J77"/>
    <mergeCell ref="A78:J78"/>
    <mergeCell ref="A27:Q27"/>
    <mergeCell ref="A30:J30"/>
    <mergeCell ref="A31:Q31"/>
    <mergeCell ref="A32:Q32"/>
    <mergeCell ref="A37:Q37"/>
    <mergeCell ref="A44:J44"/>
    <mergeCell ref="O23:O25"/>
    <mergeCell ref="P23:P25"/>
    <mergeCell ref="Q23:Q25"/>
    <mergeCell ref="F24:F25"/>
    <mergeCell ref="G24:I24"/>
    <mergeCell ref="J24:J25"/>
    <mergeCell ref="K24:K25"/>
    <mergeCell ref="L24:N24"/>
    <mergeCell ref="J19:K19"/>
    <mergeCell ref="A23:A25"/>
    <mergeCell ref="B23:B25"/>
    <mergeCell ref="C23:C25"/>
    <mergeCell ref="D23:D25"/>
    <mergeCell ref="E23:E25"/>
    <mergeCell ref="F23:I23"/>
    <mergeCell ref="J23:N23"/>
    <mergeCell ref="E1:I1"/>
    <mergeCell ref="J14:K14"/>
    <mergeCell ref="J15:K15"/>
    <mergeCell ref="J16:K16"/>
    <mergeCell ref="J17:K17"/>
    <mergeCell ref="J18:K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workbookViewId="0">
      <selection activeCell="Q25" sqref="Q25"/>
    </sheetView>
  </sheetViews>
  <sheetFormatPr defaultRowHeight="12.75" x14ac:dyDescent="0.2"/>
  <sheetData>
    <row r="1" spans="1:17" x14ac:dyDescent="0.2">
      <c r="A1" s="109" t="s">
        <v>52</v>
      </c>
      <c r="B1" s="110"/>
      <c r="C1" s="111"/>
      <c r="D1" s="112"/>
      <c r="E1" s="113" t="s">
        <v>1</v>
      </c>
      <c r="F1" s="113"/>
      <c r="G1" s="113"/>
      <c r="H1" s="113"/>
      <c r="I1" s="113"/>
      <c r="J1" s="114"/>
      <c r="K1" s="114"/>
      <c r="L1" s="114"/>
      <c r="M1" s="109" t="s">
        <v>53</v>
      </c>
      <c r="N1" s="114"/>
      <c r="O1" s="114"/>
      <c r="P1" s="114"/>
    </row>
    <row r="2" spans="1:17" x14ac:dyDescent="0.2">
      <c r="A2" s="115"/>
      <c r="B2" s="110"/>
      <c r="C2" s="111"/>
      <c r="D2" s="116"/>
      <c r="E2" s="116"/>
      <c r="F2" s="114"/>
      <c r="G2" s="117" t="s">
        <v>54</v>
      </c>
      <c r="H2" s="114"/>
      <c r="I2" s="114"/>
      <c r="J2" s="114"/>
      <c r="K2" s="114"/>
      <c r="L2" s="114"/>
      <c r="M2" s="115" t="s">
        <v>55</v>
      </c>
      <c r="N2" s="114"/>
      <c r="O2" s="114"/>
      <c r="P2" s="114"/>
    </row>
    <row r="3" spans="1:17" x14ac:dyDescent="0.2">
      <c r="A3" s="115"/>
      <c r="B3" s="110"/>
      <c r="C3" s="111"/>
      <c r="D3" s="116"/>
      <c r="E3" s="116"/>
      <c r="F3" s="114"/>
      <c r="G3" s="117"/>
      <c r="H3" s="114"/>
      <c r="I3" s="114"/>
      <c r="J3" s="114"/>
      <c r="K3" s="114"/>
      <c r="L3" s="115"/>
      <c r="M3" s="115" t="s">
        <v>56</v>
      </c>
      <c r="N3" s="114"/>
      <c r="O3" s="114"/>
      <c r="P3" s="114"/>
    </row>
    <row r="4" spans="1:17" x14ac:dyDescent="0.2">
      <c r="A4" s="115" t="s">
        <v>57</v>
      </c>
      <c r="B4" s="110"/>
      <c r="C4" s="111"/>
      <c r="D4" s="116"/>
      <c r="E4" s="116"/>
      <c r="F4" s="114"/>
      <c r="G4" s="114"/>
      <c r="H4" s="114"/>
      <c r="I4" s="114"/>
      <c r="J4" s="114"/>
      <c r="K4" s="114"/>
      <c r="L4" s="114"/>
      <c r="M4" s="115" t="s">
        <v>57</v>
      </c>
      <c r="N4" s="114"/>
      <c r="O4" s="114"/>
      <c r="P4" s="114"/>
    </row>
    <row r="5" spans="1:17" x14ac:dyDescent="0.2">
      <c r="A5" s="115" t="s">
        <v>58</v>
      </c>
      <c r="B5" s="110"/>
      <c r="C5" s="111"/>
      <c r="D5" s="116"/>
      <c r="E5" s="116"/>
      <c r="F5" s="114"/>
      <c r="G5" s="114"/>
      <c r="H5" s="114"/>
      <c r="I5" s="114"/>
      <c r="J5" s="114"/>
      <c r="K5" s="114"/>
      <c r="L5" s="114"/>
      <c r="M5" s="115" t="s">
        <v>59</v>
      </c>
      <c r="N5" s="114"/>
      <c r="O5" s="114"/>
      <c r="P5" s="114"/>
    </row>
    <row r="6" spans="1:17" x14ac:dyDescent="0.2">
      <c r="A6" s="118"/>
      <c r="B6" s="110"/>
      <c r="C6" s="116"/>
      <c r="D6" s="119"/>
      <c r="E6" s="114"/>
      <c r="F6" s="114"/>
      <c r="G6" s="120" t="s">
        <v>227</v>
      </c>
      <c r="H6" s="120"/>
      <c r="I6" s="120"/>
      <c r="J6" s="114"/>
      <c r="K6" s="114"/>
      <c r="L6" s="114"/>
      <c r="M6" s="114"/>
      <c r="N6" s="114"/>
      <c r="O6" s="114"/>
      <c r="P6" s="114"/>
      <c r="Q6" s="119"/>
    </row>
    <row r="7" spans="1:17" x14ac:dyDescent="0.2">
      <c r="A7" s="118"/>
      <c r="B7" s="110"/>
      <c r="C7" s="116"/>
      <c r="D7" s="119"/>
      <c r="E7" s="114"/>
      <c r="F7" s="114"/>
      <c r="G7" s="118" t="s">
        <v>61</v>
      </c>
      <c r="H7" s="118"/>
      <c r="I7" s="118"/>
      <c r="J7" s="114"/>
      <c r="K7" s="114"/>
      <c r="L7" s="114"/>
      <c r="M7" s="114"/>
      <c r="N7" s="114"/>
      <c r="O7" s="114"/>
      <c r="P7" s="114"/>
      <c r="Q7" s="119"/>
    </row>
    <row r="8" spans="1:17" x14ac:dyDescent="0.2">
      <c r="A8" s="118"/>
      <c r="B8" s="110"/>
      <c r="C8" s="116"/>
      <c r="D8" s="119"/>
      <c r="E8" s="114"/>
      <c r="F8" s="114"/>
      <c r="G8" s="118"/>
      <c r="H8" s="118"/>
      <c r="I8" s="118"/>
      <c r="J8" s="114"/>
      <c r="K8" s="114"/>
      <c r="L8" s="114"/>
      <c r="M8" s="114"/>
      <c r="N8" s="114"/>
      <c r="O8" s="114"/>
      <c r="P8" s="114"/>
      <c r="Q8" s="119"/>
    </row>
    <row r="9" spans="1:17" x14ac:dyDescent="0.2">
      <c r="A9" s="118"/>
      <c r="B9" s="110"/>
      <c r="C9" s="121"/>
      <c r="D9" s="122" t="s">
        <v>62</v>
      </c>
      <c r="E9" s="123"/>
      <c r="F9" s="124"/>
      <c r="G9" s="124"/>
      <c r="H9" s="125"/>
      <c r="I9" s="124"/>
      <c r="J9" s="124"/>
      <c r="K9" s="124"/>
      <c r="L9" s="124"/>
      <c r="M9" s="114"/>
      <c r="N9" s="114"/>
      <c r="O9" s="114"/>
      <c r="P9" s="114"/>
      <c r="Q9" s="114"/>
    </row>
    <row r="10" spans="1:17" x14ac:dyDescent="0.2">
      <c r="A10" s="118"/>
      <c r="B10" s="110"/>
      <c r="C10" s="121"/>
      <c r="D10" s="195" t="s">
        <v>228</v>
      </c>
      <c r="E10" s="195"/>
      <c r="F10" s="196"/>
      <c r="G10" s="196"/>
      <c r="H10" s="197"/>
      <c r="I10" s="196"/>
      <c r="J10" s="196"/>
      <c r="K10" s="196"/>
      <c r="L10" s="196"/>
      <c r="M10" s="114"/>
      <c r="N10" s="114"/>
      <c r="O10" s="114"/>
      <c r="P10" s="114"/>
      <c r="Q10" s="114"/>
    </row>
    <row r="11" spans="1:17" x14ac:dyDescent="0.2">
      <c r="A11" s="118"/>
      <c r="B11" s="110"/>
      <c r="C11" s="111"/>
      <c r="D11" s="116"/>
      <c r="E11" s="198"/>
      <c r="F11" s="127"/>
      <c r="G11" s="127"/>
      <c r="H11" s="117" t="s">
        <v>64</v>
      </c>
      <c r="I11" s="117"/>
      <c r="J11" s="127"/>
      <c r="K11" s="127"/>
      <c r="L11" s="114"/>
      <c r="M11" s="114"/>
      <c r="N11" s="114"/>
      <c r="O11" s="114"/>
      <c r="P11" s="114"/>
      <c r="Q11" s="114"/>
    </row>
    <row r="12" spans="1:17" x14ac:dyDescent="0.2">
      <c r="A12" s="131"/>
      <c r="B12" s="132"/>
      <c r="C12" s="111"/>
      <c r="D12" s="116"/>
      <c r="E12" s="119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</row>
    <row r="13" spans="1:17" x14ac:dyDescent="0.2">
      <c r="A13" s="118"/>
      <c r="B13" s="110"/>
      <c r="C13" s="111"/>
      <c r="D13" s="133" t="s">
        <v>229</v>
      </c>
      <c r="E13" s="118"/>
      <c r="F13" s="114"/>
      <c r="G13" s="114"/>
      <c r="H13" s="114"/>
      <c r="I13" s="133"/>
      <c r="J13" s="133"/>
      <c r="K13" s="114"/>
      <c r="L13" s="114"/>
      <c r="M13" s="114"/>
      <c r="N13" s="134" t="s">
        <v>66</v>
      </c>
      <c r="O13" s="135"/>
      <c r="P13" s="135"/>
      <c r="Q13" s="114"/>
    </row>
    <row r="14" spans="1:17" x14ac:dyDescent="0.2">
      <c r="A14" s="118"/>
      <c r="B14" s="110"/>
      <c r="C14" s="111"/>
      <c r="D14" s="133" t="s">
        <v>230</v>
      </c>
      <c r="E14" s="118"/>
      <c r="F14" s="114"/>
      <c r="G14" s="114"/>
      <c r="H14" s="114"/>
      <c r="I14" s="133"/>
      <c r="J14" s="136" t="s">
        <v>231</v>
      </c>
      <c r="K14" s="137"/>
      <c r="L14" s="115" t="s">
        <v>69</v>
      </c>
      <c r="M14" s="114"/>
      <c r="N14" s="138" t="s">
        <v>70</v>
      </c>
      <c r="O14" s="135"/>
      <c r="P14" s="139">
        <f>10.48*60.015</f>
        <v>628.95720000000006</v>
      </c>
      <c r="Q14" s="114"/>
    </row>
    <row r="15" spans="1:17" x14ac:dyDescent="0.2">
      <c r="A15" s="118"/>
      <c r="B15" s="110"/>
      <c r="C15" s="111"/>
      <c r="D15" s="133" t="s">
        <v>232</v>
      </c>
      <c r="E15" s="118"/>
      <c r="F15" s="114"/>
      <c r="G15" s="114"/>
      <c r="H15" s="114"/>
      <c r="I15" s="133"/>
      <c r="J15" s="136" t="s">
        <v>233</v>
      </c>
      <c r="K15" s="137"/>
      <c r="L15" s="115" t="s">
        <v>69</v>
      </c>
      <c r="M15" s="114"/>
      <c r="N15" s="138" t="s">
        <v>234</v>
      </c>
      <c r="O15" s="135"/>
      <c r="P15" s="139">
        <f>29.276*10.48</f>
        <v>306.81247999999999</v>
      </c>
      <c r="Q15" s="114"/>
    </row>
    <row r="16" spans="1:17" x14ac:dyDescent="0.2">
      <c r="A16" s="118"/>
      <c r="B16" s="110"/>
      <c r="C16" s="111"/>
      <c r="D16" s="133" t="s">
        <v>81</v>
      </c>
      <c r="E16" s="118"/>
      <c r="F16" s="114"/>
      <c r="G16" s="114"/>
      <c r="H16" s="114"/>
      <c r="I16" s="133"/>
      <c r="J16" s="136" t="s">
        <v>235</v>
      </c>
      <c r="K16" s="137"/>
      <c r="L16" s="115" t="s">
        <v>83</v>
      </c>
      <c r="M16" s="114"/>
      <c r="N16" s="138"/>
      <c r="O16" s="135"/>
      <c r="P16" s="139"/>
      <c r="Q16" s="114"/>
    </row>
    <row r="17" spans="1:17" x14ac:dyDescent="0.2">
      <c r="A17" s="140"/>
      <c r="B17" s="141"/>
      <c r="C17" s="142"/>
      <c r="D17" s="147" t="s">
        <v>86</v>
      </c>
      <c r="E17" s="133"/>
      <c r="F17" s="133"/>
      <c r="G17" s="133"/>
      <c r="H17" s="133"/>
      <c r="I17" s="133"/>
      <c r="J17" s="133"/>
      <c r="K17" s="133"/>
      <c r="L17" s="133"/>
      <c r="M17" s="144"/>
      <c r="N17" s="138"/>
      <c r="O17" s="135"/>
      <c r="P17" s="139"/>
    </row>
    <row r="18" spans="1:17" x14ac:dyDescent="0.2">
      <c r="A18" s="176"/>
      <c r="B18" s="177"/>
      <c r="C18" s="178"/>
      <c r="D18" s="179"/>
      <c r="E18" s="199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</row>
    <row r="19" spans="1:17" x14ac:dyDescent="0.2">
      <c r="A19" s="148" t="s">
        <v>87</v>
      </c>
      <c r="B19" s="149" t="s">
        <v>236</v>
      </c>
      <c r="C19" s="148" t="s">
        <v>89</v>
      </c>
      <c r="D19" s="148" t="s">
        <v>90</v>
      </c>
      <c r="E19" s="148" t="s">
        <v>91</v>
      </c>
      <c r="F19" s="148" t="s">
        <v>92</v>
      </c>
      <c r="G19" s="150"/>
      <c r="H19" s="150"/>
      <c r="I19" s="150"/>
      <c r="J19" s="148" t="s">
        <v>93</v>
      </c>
      <c r="K19" s="150"/>
      <c r="L19" s="150"/>
      <c r="M19" s="150"/>
      <c r="N19" s="148" t="s">
        <v>94</v>
      </c>
      <c r="O19" s="148" t="s">
        <v>95</v>
      </c>
      <c r="P19" s="148" t="s">
        <v>237</v>
      </c>
      <c r="Q19" s="148" t="s">
        <v>238</v>
      </c>
    </row>
    <row r="20" spans="1:17" x14ac:dyDescent="0.2">
      <c r="A20" s="150"/>
      <c r="B20" s="153"/>
      <c r="C20" s="154"/>
      <c r="D20" s="148"/>
      <c r="E20" s="150"/>
      <c r="F20" s="148" t="s">
        <v>0</v>
      </c>
      <c r="G20" s="148" t="s">
        <v>97</v>
      </c>
      <c r="H20" s="150"/>
      <c r="I20" s="150"/>
      <c r="J20" s="148" t="s">
        <v>0</v>
      </c>
      <c r="K20" s="148" t="s">
        <v>97</v>
      </c>
      <c r="L20" s="150"/>
      <c r="M20" s="150"/>
      <c r="N20" s="148"/>
      <c r="O20" s="148"/>
      <c r="P20" s="148"/>
      <c r="Q20" s="148"/>
    </row>
    <row r="21" spans="1:17" x14ac:dyDescent="0.2">
      <c r="A21" s="150"/>
      <c r="B21" s="153"/>
      <c r="C21" s="154"/>
      <c r="D21" s="148"/>
      <c r="E21" s="150"/>
      <c r="F21" s="150"/>
      <c r="G21" s="155" t="s">
        <v>99</v>
      </c>
      <c r="H21" s="155" t="s">
        <v>100</v>
      </c>
      <c r="I21" s="155" t="s">
        <v>101</v>
      </c>
      <c r="J21" s="150"/>
      <c r="K21" s="155" t="s">
        <v>99</v>
      </c>
      <c r="L21" s="155" t="s">
        <v>100</v>
      </c>
      <c r="M21" s="155" t="s">
        <v>101</v>
      </c>
      <c r="N21" s="148"/>
      <c r="O21" s="148"/>
      <c r="P21" s="148"/>
      <c r="Q21" s="148"/>
    </row>
    <row r="22" spans="1:17" x14ac:dyDescent="0.2">
      <c r="A22" s="156">
        <v>1</v>
      </c>
      <c r="B22" s="157">
        <v>2</v>
      </c>
      <c r="C22" s="155">
        <v>3</v>
      </c>
      <c r="D22" s="155">
        <v>4</v>
      </c>
      <c r="E22" s="156">
        <v>5</v>
      </c>
      <c r="F22" s="159">
        <v>6</v>
      </c>
      <c r="G22" s="159">
        <v>7</v>
      </c>
      <c r="H22" s="159">
        <v>8</v>
      </c>
      <c r="I22" s="159">
        <v>9</v>
      </c>
      <c r="J22" s="159">
        <v>10</v>
      </c>
      <c r="K22" s="159">
        <v>11</v>
      </c>
      <c r="L22" s="159">
        <v>12</v>
      </c>
      <c r="M22" s="159">
        <v>13</v>
      </c>
      <c r="N22" s="159">
        <v>14</v>
      </c>
      <c r="O22" s="159">
        <v>15</v>
      </c>
      <c r="P22" s="159">
        <v>16</v>
      </c>
      <c r="Q22" s="159">
        <v>17</v>
      </c>
    </row>
    <row r="23" spans="1:17" x14ac:dyDescent="0.2">
      <c r="A23" s="160" t="s">
        <v>239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</row>
    <row r="24" spans="1:17" ht="144" x14ac:dyDescent="0.2">
      <c r="A24" s="156">
        <v>1</v>
      </c>
      <c r="B24" s="162" t="s">
        <v>240</v>
      </c>
      <c r="C24" s="163" t="s">
        <v>241</v>
      </c>
      <c r="D24" s="158" t="s">
        <v>242</v>
      </c>
      <c r="E24" s="171">
        <v>2</v>
      </c>
      <c r="F24" s="165">
        <v>57.95</v>
      </c>
      <c r="G24" s="165">
        <v>57.95</v>
      </c>
      <c r="H24" s="166"/>
      <c r="I24" s="166"/>
      <c r="J24" s="166">
        <v>116</v>
      </c>
      <c r="K24" s="166">
        <v>116</v>
      </c>
      <c r="L24" s="166"/>
      <c r="M24" s="166"/>
      <c r="N24" s="166">
        <v>4</v>
      </c>
      <c r="O24" s="166">
        <v>8</v>
      </c>
      <c r="P24" s="166"/>
      <c r="Q24" s="166"/>
    </row>
    <row r="25" spans="1:17" ht="192" x14ac:dyDescent="0.2">
      <c r="A25" s="156">
        <v>2</v>
      </c>
      <c r="B25" s="162" t="s">
        <v>243</v>
      </c>
      <c r="C25" s="163" t="s">
        <v>244</v>
      </c>
      <c r="D25" s="158" t="s">
        <v>133</v>
      </c>
      <c r="E25" s="171">
        <v>15</v>
      </c>
      <c r="F25" s="165">
        <v>17.809999999999999</v>
      </c>
      <c r="G25" s="165">
        <v>17.809999999999999</v>
      </c>
      <c r="H25" s="166"/>
      <c r="I25" s="166"/>
      <c r="J25" s="166">
        <v>267</v>
      </c>
      <c r="K25" s="166">
        <v>267</v>
      </c>
      <c r="L25" s="166"/>
      <c r="M25" s="166"/>
      <c r="N25" s="166">
        <v>1.5</v>
      </c>
      <c r="O25" s="166">
        <v>22.5</v>
      </c>
      <c r="P25" s="166"/>
      <c r="Q25" s="166"/>
    </row>
    <row r="26" spans="1:17" ht="120" x14ac:dyDescent="0.2">
      <c r="A26" s="156">
        <v>3</v>
      </c>
      <c r="B26" s="162" t="s">
        <v>245</v>
      </c>
      <c r="C26" s="163" t="s">
        <v>246</v>
      </c>
      <c r="D26" s="158" t="s">
        <v>133</v>
      </c>
      <c r="E26" s="171">
        <v>2</v>
      </c>
      <c r="F26" s="165">
        <v>23.75</v>
      </c>
      <c r="G26" s="165">
        <v>23.75</v>
      </c>
      <c r="H26" s="166"/>
      <c r="I26" s="166"/>
      <c r="J26" s="166">
        <v>48</v>
      </c>
      <c r="K26" s="166">
        <v>48</v>
      </c>
      <c r="L26" s="166"/>
      <c r="M26" s="166"/>
      <c r="N26" s="166">
        <v>2</v>
      </c>
      <c r="O26" s="166">
        <v>4</v>
      </c>
      <c r="P26" s="166"/>
      <c r="Q26" s="166"/>
    </row>
    <row r="27" spans="1:17" ht="84" x14ac:dyDescent="0.2">
      <c r="A27" s="156">
        <v>4</v>
      </c>
      <c r="B27" s="162" t="s">
        <v>247</v>
      </c>
      <c r="C27" s="163" t="s">
        <v>248</v>
      </c>
      <c r="D27" s="158" t="s">
        <v>249</v>
      </c>
      <c r="E27" s="164">
        <v>89</v>
      </c>
      <c r="F27" s="165">
        <v>27.06</v>
      </c>
      <c r="G27" s="165">
        <v>27.06</v>
      </c>
      <c r="H27" s="166"/>
      <c r="I27" s="166"/>
      <c r="J27" s="166">
        <v>2408</v>
      </c>
      <c r="K27" s="166">
        <v>2408</v>
      </c>
      <c r="L27" s="166"/>
      <c r="M27" s="166"/>
      <c r="N27" s="166">
        <v>1.5</v>
      </c>
      <c r="O27" s="166">
        <v>133.5</v>
      </c>
      <c r="P27" s="166"/>
      <c r="Q27" s="166"/>
    </row>
    <row r="28" spans="1:17" ht="120" x14ac:dyDescent="0.2">
      <c r="A28" s="156">
        <v>5</v>
      </c>
      <c r="B28" s="162" t="s">
        <v>250</v>
      </c>
      <c r="C28" s="163" t="s">
        <v>251</v>
      </c>
      <c r="D28" s="158" t="s">
        <v>252</v>
      </c>
      <c r="E28" s="171">
        <v>89</v>
      </c>
      <c r="F28" s="165">
        <v>288.64</v>
      </c>
      <c r="G28" s="165">
        <v>288.64</v>
      </c>
      <c r="H28" s="166"/>
      <c r="I28" s="166"/>
      <c r="J28" s="166">
        <v>25689</v>
      </c>
      <c r="K28" s="166">
        <v>25689</v>
      </c>
      <c r="L28" s="166"/>
      <c r="M28" s="166"/>
      <c r="N28" s="166">
        <v>16</v>
      </c>
      <c r="O28" s="166">
        <v>1424</v>
      </c>
      <c r="P28" s="166"/>
      <c r="Q28" s="166"/>
    </row>
    <row r="29" spans="1:17" ht="108" x14ac:dyDescent="0.2">
      <c r="A29" s="156">
        <v>6</v>
      </c>
      <c r="B29" s="162" t="s">
        <v>253</v>
      </c>
      <c r="C29" s="163" t="s">
        <v>254</v>
      </c>
      <c r="D29" s="158" t="s">
        <v>133</v>
      </c>
      <c r="E29" s="171">
        <v>1</v>
      </c>
      <c r="F29" s="165">
        <v>68.31</v>
      </c>
      <c r="G29" s="165">
        <v>68.31</v>
      </c>
      <c r="H29" s="166"/>
      <c r="I29" s="166"/>
      <c r="J29" s="166">
        <v>68</v>
      </c>
      <c r="K29" s="166">
        <v>68</v>
      </c>
      <c r="L29" s="166"/>
      <c r="M29" s="166"/>
      <c r="N29" s="166">
        <v>4</v>
      </c>
      <c r="O29" s="166">
        <v>4</v>
      </c>
      <c r="P29" s="166"/>
      <c r="Q29" s="166"/>
    </row>
    <row r="30" spans="1:17" ht="396" x14ac:dyDescent="0.2">
      <c r="A30" s="156">
        <v>7</v>
      </c>
      <c r="B30" s="162" t="s">
        <v>255</v>
      </c>
      <c r="C30" s="163" t="s">
        <v>256</v>
      </c>
      <c r="D30" s="158" t="s">
        <v>257</v>
      </c>
      <c r="E30" s="171">
        <v>89</v>
      </c>
      <c r="F30" s="165">
        <v>7.22</v>
      </c>
      <c r="G30" s="165">
        <v>7.22</v>
      </c>
      <c r="H30" s="166"/>
      <c r="I30" s="166"/>
      <c r="J30" s="166">
        <v>643</v>
      </c>
      <c r="K30" s="166">
        <v>643</v>
      </c>
      <c r="L30" s="166"/>
      <c r="M30" s="166"/>
      <c r="N30" s="166">
        <v>0.4</v>
      </c>
      <c r="O30" s="166">
        <v>35.6</v>
      </c>
      <c r="P30" s="166"/>
      <c r="Q30" s="166"/>
    </row>
    <row r="31" spans="1:17" x14ac:dyDescent="0.2">
      <c r="A31" s="167" t="s">
        <v>258</v>
      </c>
      <c r="B31" s="161"/>
      <c r="C31" s="161"/>
      <c r="D31" s="161"/>
      <c r="E31" s="161"/>
      <c r="F31" s="161"/>
      <c r="G31" s="161"/>
      <c r="H31" s="161"/>
      <c r="I31" s="161"/>
      <c r="J31" s="168">
        <v>60015</v>
      </c>
      <c r="K31" s="166"/>
      <c r="L31" s="166"/>
      <c r="M31" s="166"/>
      <c r="N31" s="166"/>
      <c r="O31" s="168">
        <v>1566.34</v>
      </c>
      <c r="P31" s="166"/>
      <c r="Q31" s="166"/>
    </row>
    <row r="32" spans="1:17" x14ac:dyDescent="0.2">
      <c r="A32" s="173" t="s">
        <v>193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</row>
    <row r="33" spans="1:17" x14ac:dyDescent="0.2">
      <c r="A33" s="175" t="s">
        <v>194</v>
      </c>
      <c r="B33" s="161"/>
      <c r="C33" s="161"/>
      <c r="D33" s="161"/>
      <c r="E33" s="161"/>
      <c r="F33" s="161"/>
      <c r="G33" s="161"/>
      <c r="H33" s="161"/>
      <c r="I33" s="161"/>
      <c r="J33" s="165">
        <v>29239</v>
      </c>
      <c r="K33" s="165">
        <v>29239</v>
      </c>
      <c r="L33" s="166"/>
      <c r="M33" s="166"/>
      <c r="N33" s="166"/>
      <c r="O33" s="165">
        <v>1631.6</v>
      </c>
      <c r="P33" s="166"/>
      <c r="Q33" s="166"/>
    </row>
    <row r="34" spans="1:17" x14ac:dyDescent="0.2">
      <c r="A34" s="175" t="s">
        <v>195</v>
      </c>
      <c r="B34" s="161"/>
      <c r="C34" s="161"/>
      <c r="D34" s="161"/>
      <c r="E34" s="161"/>
      <c r="F34" s="161"/>
      <c r="G34" s="161"/>
      <c r="H34" s="161"/>
      <c r="I34" s="161"/>
      <c r="J34" s="165">
        <v>29276</v>
      </c>
      <c r="K34" s="165">
        <v>29276</v>
      </c>
      <c r="L34" s="166"/>
      <c r="M34" s="166"/>
      <c r="N34" s="166"/>
      <c r="O34" s="165">
        <v>1566.34</v>
      </c>
      <c r="P34" s="166"/>
      <c r="Q34" s="166"/>
    </row>
    <row r="35" spans="1:17" x14ac:dyDescent="0.2">
      <c r="A35" s="175" t="s">
        <v>196</v>
      </c>
      <c r="B35" s="161"/>
      <c r="C35" s="161"/>
      <c r="D35" s="161"/>
      <c r="E35" s="161"/>
      <c r="F35" s="161"/>
      <c r="G35" s="161"/>
      <c r="H35" s="161"/>
      <c r="I35" s="161"/>
      <c r="J35" s="166"/>
      <c r="K35" s="166"/>
      <c r="L35" s="166"/>
      <c r="M35" s="166"/>
      <c r="N35" s="166"/>
      <c r="O35" s="166"/>
      <c r="P35" s="166"/>
      <c r="Q35" s="166"/>
    </row>
    <row r="36" spans="1:17" x14ac:dyDescent="0.2">
      <c r="A36" s="175" t="s">
        <v>259</v>
      </c>
      <c r="B36" s="161"/>
      <c r="C36" s="161"/>
      <c r="D36" s="161"/>
      <c r="E36" s="161"/>
      <c r="F36" s="161"/>
      <c r="G36" s="161"/>
      <c r="H36" s="161"/>
      <c r="I36" s="161"/>
      <c r="J36" s="165">
        <v>1257</v>
      </c>
      <c r="K36" s="165">
        <v>1257</v>
      </c>
      <c r="L36" s="166"/>
      <c r="M36" s="166"/>
      <c r="N36" s="166"/>
      <c r="O36" s="166"/>
      <c r="P36" s="166"/>
      <c r="Q36" s="166"/>
    </row>
    <row r="37" spans="1:17" x14ac:dyDescent="0.2">
      <c r="A37" s="175" t="s">
        <v>260</v>
      </c>
      <c r="B37" s="161"/>
      <c r="C37" s="161"/>
      <c r="D37" s="161"/>
      <c r="E37" s="161"/>
      <c r="F37" s="161"/>
      <c r="G37" s="161"/>
      <c r="H37" s="161"/>
      <c r="I37" s="161"/>
      <c r="J37" s="165">
        <v>6099</v>
      </c>
      <c r="K37" s="165">
        <v>6099</v>
      </c>
      <c r="L37" s="166"/>
      <c r="M37" s="166"/>
      <c r="N37" s="166"/>
      <c r="O37" s="165">
        <v>326.32</v>
      </c>
      <c r="P37" s="166"/>
      <c r="Q37" s="166"/>
    </row>
    <row r="38" spans="1:17" x14ac:dyDescent="0.2">
      <c r="A38" s="175" t="s">
        <v>261</v>
      </c>
      <c r="B38" s="161"/>
      <c r="C38" s="161"/>
      <c r="D38" s="161"/>
      <c r="E38" s="161"/>
      <c r="F38" s="161"/>
      <c r="G38" s="161"/>
      <c r="H38" s="161"/>
      <c r="I38" s="161"/>
      <c r="J38" s="165">
        <v>-7319</v>
      </c>
      <c r="K38" s="165">
        <v>-7319</v>
      </c>
      <c r="L38" s="166"/>
      <c r="M38" s="166"/>
      <c r="N38" s="166"/>
      <c r="O38" s="165">
        <v>-391.584</v>
      </c>
      <c r="P38" s="166"/>
      <c r="Q38" s="166"/>
    </row>
    <row r="39" spans="1:17" x14ac:dyDescent="0.2">
      <c r="A39" s="175" t="s">
        <v>202</v>
      </c>
      <c r="B39" s="161"/>
      <c r="C39" s="161"/>
      <c r="D39" s="161"/>
      <c r="E39" s="161"/>
      <c r="F39" s="161"/>
      <c r="G39" s="161"/>
      <c r="H39" s="161"/>
      <c r="I39" s="161"/>
      <c r="J39" s="165">
        <v>19029</v>
      </c>
      <c r="K39" s="166"/>
      <c r="L39" s="166"/>
      <c r="M39" s="166"/>
      <c r="N39" s="166"/>
      <c r="O39" s="166"/>
      <c r="P39" s="166"/>
      <c r="Q39" s="166"/>
    </row>
    <row r="40" spans="1:17" x14ac:dyDescent="0.2">
      <c r="A40" s="175" t="s">
        <v>196</v>
      </c>
      <c r="B40" s="161"/>
      <c r="C40" s="161"/>
      <c r="D40" s="161"/>
      <c r="E40" s="161"/>
      <c r="F40" s="161"/>
      <c r="G40" s="161"/>
      <c r="H40" s="161"/>
      <c r="I40" s="161"/>
      <c r="J40" s="166"/>
      <c r="K40" s="166"/>
      <c r="L40" s="166"/>
      <c r="M40" s="166"/>
      <c r="N40" s="166"/>
      <c r="O40" s="166"/>
      <c r="P40" s="166"/>
      <c r="Q40" s="166"/>
    </row>
    <row r="41" spans="1:17" x14ac:dyDescent="0.2">
      <c r="A41" s="175" t="s">
        <v>262</v>
      </c>
      <c r="B41" s="161"/>
      <c r="C41" s="161"/>
      <c r="D41" s="161"/>
      <c r="E41" s="161"/>
      <c r="F41" s="161"/>
      <c r="G41" s="161"/>
      <c r="H41" s="161"/>
      <c r="I41" s="161"/>
      <c r="J41" s="165">
        <v>19029</v>
      </c>
      <c r="K41" s="166"/>
      <c r="L41" s="166"/>
      <c r="M41" s="166"/>
      <c r="N41" s="166"/>
      <c r="O41" s="166"/>
      <c r="P41" s="166"/>
      <c r="Q41" s="166"/>
    </row>
    <row r="42" spans="1:17" x14ac:dyDescent="0.2">
      <c r="A42" s="175" t="s">
        <v>205</v>
      </c>
      <c r="B42" s="161"/>
      <c r="C42" s="161"/>
      <c r="D42" s="161"/>
      <c r="E42" s="161"/>
      <c r="F42" s="161"/>
      <c r="G42" s="161"/>
      <c r="H42" s="161"/>
      <c r="I42" s="161"/>
      <c r="J42" s="165">
        <v>11710</v>
      </c>
      <c r="K42" s="166"/>
      <c r="L42" s="166"/>
      <c r="M42" s="166"/>
      <c r="N42" s="166"/>
      <c r="O42" s="166"/>
      <c r="P42" s="166"/>
      <c r="Q42" s="166"/>
    </row>
    <row r="43" spans="1:17" x14ac:dyDescent="0.2">
      <c r="A43" s="175" t="s">
        <v>196</v>
      </c>
      <c r="B43" s="161"/>
      <c r="C43" s="161"/>
      <c r="D43" s="161"/>
      <c r="E43" s="161"/>
      <c r="F43" s="161"/>
      <c r="G43" s="161"/>
      <c r="H43" s="161"/>
      <c r="I43" s="161"/>
      <c r="J43" s="166"/>
      <c r="K43" s="166"/>
      <c r="L43" s="166"/>
      <c r="M43" s="166"/>
      <c r="N43" s="166"/>
      <c r="O43" s="166"/>
      <c r="P43" s="166"/>
      <c r="Q43" s="166"/>
    </row>
    <row r="44" spans="1:17" x14ac:dyDescent="0.2">
      <c r="A44" s="175" t="s">
        <v>263</v>
      </c>
      <c r="B44" s="161"/>
      <c r="C44" s="161"/>
      <c r="D44" s="161"/>
      <c r="E44" s="161"/>
      <c r="F44" s="161"/>
      <c r="G44" s="161"/>
      <c r="H44" s="161"/>
      <c r="I44" s="161"/>
      <c r="J44" s="165">
        <v>11710</v>
      </c>
      <c r="K44" s="166"/>
      <c r="L44" s="166"/>
      <c r="M44" s="166"/>
      <c r="N44" s="166"/>
      <c r="O44" s="166"/>
      <c r="P44" s="166"/>
      <c r="Q44" s="166"/>
    </row>
    <row r="45" spans="1:17" x14ac:dyDescent="0.2">
      <c r="A45" s="167" t="s">
        <v>208</v>
      </c>
      <c r="B45" s="161"/>
      <c r="C45" s="161"/>
      <c r="D45" s="161"/>
      <c r="E45" s="161"/>
      <c r="F45" s="161"/>
      <c r="G45" s="161"/>
      <c r="H45" s="161"/>
      <c r="I45" s="161"/>
      <c r="J45" s="166"/>
      <c r="K45" s="166"/>
      <c r="L45" s="166"/>
      <c r="M45" s="166"/>
      <c r="N45" s="166"/>
      <c r="O45" s="166"/>
      <c r="P45" s="166"/>
      <c r="Q45" s="166"/>
    </row>
    <row r="46" spans="1:17" x14ac:dyDescent="0.2">
      <c r="A46" s="175" t="s">
        <v>264</v>
      </c>
      <c r="B46" s="161"/>
      <c r="C46" s="161"/>
      <c r="D46" s="161"/>
      <c r="E46" s="161"/>
      <c r="F46" s="161"/>
      <c r="G46" s="161"/>
      <c r="H46" s="161"/>
      <c r="I46" s="161"/>
      <c r="J46" s="165">
        <v>60015</v>
      </c>
      <c r="K46" s="166"/>
      <c r="L46" s="166"/>
      <c r="M46" s="166"/>
      <c r="N46" s="166"/>
      <c r="O46" s="165">
        <v>1566.34</v>
      </c>
      <c r="P46" s="166"/>
      <c r="Q46" s="166"/>
    </row>
    <row r="47" spans="1:17" x14ac:dyDescent="0.2">
      <c r="A47" s="175" t="s">
        <v>212</v>
      </c>
      <c r="B47" s="161"/>
      <c r="C47" s="161"/>
      <c r="D47" s="161"/>
      <c r="E47" s="161"/>
      <c r="F47" s="161"/>
      <c r="G47" s="161"/>
      <c r="H47" s="161"/>
      <c r="I47" s="161"/>
      <c r="J47" s="165">
        <v>60015</v>
      </c>
      <c r="K47" s="166"/>
      <c r="L47" s="166"/>
      <c r="M47" s="166"/>
      <c r="N47" s="166"/>
      <c r="O47" s="165">
        <v>1566.34</v>
      </c>
      <c r="P47" s="166"/>
      <c r="Q47" s="166"/>
    </row>
    <row r="48" spans="1:17" x14ac:dyDescent="0.2">
      <c r="A48" s="175" t="s">
        <v>213</v>
      </c>
      <c r="B48" s="161"/>
      <c r="C48" s="161"/>
      <c r="D48" s="161"/>
      <c r="E48" s="161"/>
      <c r="F48" s="161"/>
      <c r="G48" s="161"/>
      <c r="H48" s="161"/>
      <c r="I48" s="161"/>
      <c r="J48" s="166"/>
      <c r="K48" s="166"/>
      <c r="L48" s="166"/>
      <c r="M48" s="166"/>
      <c r="N48" s="166"/>
      <c r="O48" s="166"/>
      <c r="P48" s="166"/>
      <c r="Q48" s="166"/>
    </row>
    <row r="49" spans="1:17" x14ac:dyDescent="0.2">
      <c r="A49" s="175" t="s">
        <v>216</v>
      </c>
      <c r="B49" s="161"/>
      <c r="C49" s="161"/>
      <c r="D49" s="161"/>
      <c r="E49" s="161"/>
      <c r="F49" s="161"/>
      <c r="G49" s="161"/>
      <c r="H49" s="161"/>
      <c r="I49" s="161"/>
      <c r="J49" s="165">
        <v>29276</v>
      </c>
      <c r="K49" s="166"/>
      <c r="L49" s="166"/>
      <c r="M49" s="166"/>
      <c r="N49" s="166"/>
      <c r="O49" s="166"/>
      <c r="P49" s="166"/>
      <c r="Q49" s="166"/>
    </row>
    <row r="50" spans="1:17" x14ac:dyDescent="0.2">
      <c r="A50" s="175" t="s">
        <v>218</v>
      </c>
      <c r="B50" s="161"/>
      <c r="C50" s="161"/>
      <c r="D50" s="161"/>
      <c r="E50" s="161"/>
      <c r="F50" s="161"/>
      <c r="G50" s="161"/>
      <c r="H50" s="161"/>
      <c r="I50" s="161"/>
      <c r="J50" s="165">
        <v>19029</v>
      </c>
      <c r="K50" s="166"/>
      <c r="L50" s="166"/>
      <c r="M50" s="166"/>
      <c r="N50" s="166"/>
      <c r="O50" s="166"/>
      <c r="P50" s="166"/>
      <c r="Q50" s="166"/>
    </row>
    <row r="51" spans="1:17" x14ac:dyDescent="0.2">
      <c r="A51" s="175" t="s">
        <v>219</v>
      </c>
      <c r="B51" s="161"/>
      <c r="C51" s="161"/>
      <c r="D51" s="161"/>
      <c r="E51" s="161"/>
      <c r="F51" s="161"/>
      <c r="G51" s="161"/>
      <c r="H51" s="161"/>
      <c r="I51" s="161"/>
      <c r="J51" s="165">
        <v>11710</v>
      </c>
      <c r="K51" s="166"/>
      <c r="L51" s="166"/>
      <c r="M51" s="166"/>
      <c r="N51" s="166"/>
      <c r="O51" s="166"/>
      <c r="P51" s="166"/>
      <c r="Q51" s="166"/>
    </row>
    <row r="52" spans="1:17" x14ac:dyDescent="0.2">
      <c r="A52" s="167" t="s">
        <v>220</v>
      </c>
      <c r="B52" s="161"/>
      <c r="C52" s="161"/>
      <c r="D52" s="161"/>
      <c r="E52" s="161"/>
      <c r="F52" s="161"/>
      <c r="G52" s="161"/>
      <c r="H52" s="161"/>
      <c r="I52" s="161"/>
      <c r="J52" s="168">
        <v>60015</v>
      </c>
      <c r="K52" s="166"/>
      <c r="L52" s="166"/>
      <c r="M52" s="166"/>
      <c r="N52" s="166"/>
      <c r="O52" s="168">
        <v>1566.34</v>
      </c>
      <c r="P52" s="166"/>
      <c r="Q52" s="166"/>
    </row>
    <row r="53" spans="1:17" x14ac:dyDescent="0.2">
      <c r="A53" s="176"/>
      <c r="B53" s="177"/>
      <c r="C53" s="178"/>
      <c r="D53" s="179"/>
      <c r="E53" s="199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</row>
    <row r="54" spans="1:17" x14ac:dyDescent="0.2">
      <c r="A54" s="147" t="s">
        <v>221</v>
      </c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82"/>
      <c r="O54" s="182"/>
      <c r="P54" s="183"/>
      <c r="Q54" s="184"/>
    </row>
    <row r="55" spans="1:17" x14ac:dyDescent="0.2">
      <c r="A55" s="185"/>
      <c r="B55" s="186" t="s">
        <v>222</v>
      </c>
      <c r="C55" s="147" t="s">
        <v>223</v>
      </c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82"/>
      <c r="O55" s="182"/>
      <c r="P55" s="183"/>
      <c r="Q55" s="184"/>
    </row>
    <row r="56" spans="1:17" x14ac:dyDescent="0.2">
      <c r="A56" s="185"/>
      <c r="B56" s="147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82"/>
      <c r="O56" s="182"/>
      <c r="P56" s="183"/>
      <c r="Q56" s="184"/>
    </row>
    <row r="57" spans="1:17" x14ac:dyDescent="0.2">
      <c r="A57" s="187"/>
      <c r="B57" s="133" t="s">
        <v>224</v>
      </c>
      <c r="C57" s="133"/>
      <c r="D57" s="133"/>
      <c r="E57" s="133"/>
      <c r="F57" s="133"/>
      <c r="G57" s="133"/>
      <c r="H57" s="133"/>
      <c r="I57" s="133" t="s">
        <v>225</v>
      </c>
      <c r="J57" s="133"/>
      <c r="K57" s="133"/>
      <c r="L57" s="133"/>
      <c r="M57" s="133"/>
      <c r="N57" s="188"/>
      <c r="O57" s="188"/>
      <c r="P57" s="188"/>
    </row>
    <row r="58" spans="1:17" x14ac:dyDescent="0.2">
      <c r="A58" s="176"/>
      <c r="B58" s="177"/>
      <c r="C58" s="178"/>
      <c r="D58" s="179"/>
      <c r="E58" s="199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</row>
    <row r="59" spans="1:17" x14ac:dyDescent="0.2">
      <c r="A59" s="176"/>
      <c r="B59" s="177"/>
      <c r="C59" s="178"/>
      <c r="D59" s="179"/>
      <c r="E59" s="199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</row>
    <row r="60" spans="1:17" x14ac:dyDescent="0.2">
      <c r="A60" s="176"/>
      <c r="B60" s="177"/>
      <c r="C60" s="178"/>
      <c r="D60" s="179"/>
      <c r="E60" s="199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</row>
    <row r="61" spans="1:17" x14ac:dyDescent="0.2">
      <c r="A61" s="176"/>
      <c r="B61" s="177"/>
      <c r="C61" s="178"/>
      <c r="D61" s="179"/>
      <c r="E61" s="199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</row>
    <row r="62" spans="1:17" x14ac:dyDescent="0.2">
      <c r="A62" s="176"/>
      <c r="B62" s="177"/>
      <c r="C62" s="178"/>
      <c r="D62" s="179"/>
      <c r="E62" s="199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</row>
  </sheetData>
  <mergeCells count="42">
    <mergeCell ref="A48:I48"/>
    <mergeCell ref="A49:I49"/>
    <mergeCell ref="A50:I50"/>
    <mergeCell ref="A51:I51"/>
    <mergeCell ref="A52:I52"/>
    <mergeCell ref="A42:I42"/>
    <mergeCell ref="A43:I43"/>
    <mergeCell ref="A44:I44"/>
    <mergeCell ref="A45:I45"/>
    <mergeCell ref="A46:I46"/>
    <mergeCell ref="A47:I47"/>
    <mergeCell ref="A36:I36"/>
    <mergeCell ref="A37:I37"/>
    <mergeCell ref="A38:I38"/>
    <mergeCell ref="A39:I39"/>
    <mergeCell ref="A40:I40"/>
    <mergeCell ref="A41:I41"/>
    <mergeCell ref="A23:Q23"/>
    <mergeCell ref="A31:I31"/>
    <mergeCell ref="A32:Q32"/>
    <mergeCell ref="A33:I33"/>
    <mergeCell ref="A34:I34"/>
    <mergeCell ref="A35:I35"/>
    <mergeCell ref="J19:M19"/>
    <mergeCell ref="N19:N21"/>
    <mergeCell ref="O19:O21"/>
    <mergeCell ref="P19:P21"/>
    <mergeCell ref="Q19:Q21"/>
    <mergeCell ref="F20:F21"/>
    <mergeCell ref="G20:I20"/>
    <mergeCell ref="J20:J21"/>
    <mergeCell ref="K20:M20"/>
    <mergeCell ref="E1:I1"/>
    <mergeCell ref="J14:K14"/>
    <mergeCell ref="J15:K15"/>
    <mergeCell ref="J16:K16"/>
    <mergeCell ref="A19:A21"/>
    <mergeCell ref="B19:B21"/>
    <mergeCell ref="C19:C21"/>
    <mergeCell ref="D19:D21"/>
    <mergeCell ref="E19:E21"/>
    <mergeCell ref="F19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СМР</vt:lpstr>
      <vt:lpstr>НМЦ договора</vt:lpstr>
      <vt:lpstr>25635</vt:lpstr>
      <vt:lpstr>25636</vt:lpstr>
      <vt:lpstr>СМР!Заголовки_для_печати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072-Klusova</cp:lastModifiedBy>
  <cp:lastPrinted>2015-01-06T05:25:28Z</cp:lastPrinted>
  <dcterms:created xsi:type="dcterms:W3CDTF">2002-02-11T05:58:42Z</dcterms:created>
  <dcterms:modified xsi:type="dcterms:W3CDTF">2015-03-23T09:51:05Z</dcterms:modified>
</cp:coreProperties>
</file>